
<file path=[Content_Types].xml><?xml version="1.0" encoding="utf-8"?>
<Types xmlns="http://schemas.openxmlformats.org/package/2006/content-types">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xml" ContentType="application/xml"/>
  <Default Extension="png" ContentType="image/png"/>
  <Default Extension="emf" ContentType="image/x-emf"/>
  <Default Extension="jpg" ContentType="image/jpeg"/>
  <Default Extension="jpeg" ContentType="image/jpeg"/>
  <Default Extension="tiff" ContentType="image/tiff"/>
  <Default Extension="gif" ContentType="image/gif"/>
  <Default Extension="wmf" ContentType="image/x-wmf"/>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workbook.xml" ContentType="application/vnd.ms-excel.sheet.macroEnabled.main+xml"/>
  <Override PartName="/xl/vbaProject.bin" ContentType="application/vnd.ms-office.vbaProject"/>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928" codeName="{372AB895-14C1-FC20-EB20-F1B4BCFD95AE}"/>
  <workbookPr codeName="ThisWorkbook" updateLinks="never"/>
  <mc:AlternateContent xmlns:mc="http://schemas.openxmlformats.org/markup-compatibility/2006">
    <mc:Choice Requires="x15">
      <x15ac:absPath xmlns:x15ac="http://schemas.microsoft.com/office/spreadsheetml/2010/11/ac" url="https://digitalgojp.sharepoint.com/sites/MAFF_FS00164/Lib0009/04直接支払企画班/個人用フォルダ/49 業務簡素化（中山間直払い）/060801_（案）【事務連絡】事務手続きの簡素化について/対応方針/【事務連絡】中山間地域等直接支払の事務負担軽減に係る主な要望への対応について/"/>
    </mc:Choice>
  </mc:AlternateContent>
  <xr:revisionPtr revIDLastSave="2" documentId="13_ncr:1_{F394FB75-E86B-4731-B95E-2893ED8510AB}" xr6:coauthVersionLast="47" xr6:coauthVersionMax="47" xr10:uidLastSave="{E6661226-F824-45EF-9D50-1E89814CB63C}"/>
  <bookViews>
    <workbookView activeTab="0" tabRatio="926" windowHeight="15840" windowWidth="29040" xWindow="28680" xr2:uid="{00000000-000D-0000-FFFF-FFFF00000000}" yWindow="-12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<sst xmlns="http://schemas.openxmlformats.org/spreadsheetml/2006/main" count="5674" uniqueCount="2568">
  <si>
    <r>
      <t>水路</t>
    </r>
    <rPh sb="0" eb="2">
      <t>スイロ</t>
    </rPh>
    <phoneticPr fontId="3"/>
  </si>
  <si>
    <r>
      <t>農道</t>
    </r>
    <rPh sb="0" eb="2">
      <t>ノウドウ</t>
    </rPh>
    <phoneticPr fontId="3"/>
  </si>
  <si>
    <r>
      <t>ため池</t>
    </r>
    <rPh sb="2" eb="3">
      <t>イケ</t>
    </rPh>
    <phoneticPr fontId="3"/>
  </si>
  <si>
    <r>
      <t>田</t>
    </r>
    <rPh sb="0" eb="1">
      <t>タ</t>
    </rPh>
    <phoneticPr fontId="3"/>
  </si>
  <si>
    <r>
      <t>地目</t>
    </r>
    <rPh sb="0" eb="2">
      <t>チモク</t>
    </rPh>
    <phoneticPr fontId="3"/>
  </si>
  <si>
    <r>
      <t>草地</t>
    </r>
    <rPh sb="0" eb="2">
      <t>クサチ</t>
    </rPh>
    <phoneticPr fontId="3"/>
  </si>
  <si>
    <r>
      <t>畑</t>
    </r>
    <rPh sb="0" eb="1">
      <t>ハタケ</t>
    </rPh>
    <phoneticPr fontId="3"/>
  </si>
  <si>
    <r>
      <t>活動終了年度</t>
    </r>
    <rPh sb="0" eb="2">
      <t>カツドウ</t>
    </rPh>
    <rPh sb="2" eb="4">
      <t>シュウリョウ</t>
    </rPh>
    <rPh sb="4" eb="6">
      <t>ネンド</t>
    </rPh>
    <phoneticPr fontId="3"/>
  </si>
  <si>
    <r>
      <t>Ⅰ．地区の概要</t>
    </r>
    <rPh sb="2" eb="4">
      <t>チク</t>
    </rPh>
    <rPh sb="5" eb="7">
      <t>ガイヨウ</t>
    </rPh>
    <phoneticPr fontId="3"/>
  </si>
  <si>
    <r>
      <t>〇</t>
    </r>
    <phoneticPr fontId="3"/>
  </si>
  <si>
    <r>
      <t>計</t>
    </r>
    <rPh sb="0" eb="1">
      <t>ケイ</t>
    </rPh>
    <phoneticPr fontId="3"/>
  </si>
  <si>
    <r>
      <t>所在地</t>
    </r>
    <rPh sb="0" eb="3">
      <t>ショザイチ</t>
    </rPh>
    <phoneticPr fontId="3"/>
  </si>
  <si>
    <r>
      <t>＜活動の計画＞</t>
    </r>
    <rPh sb="1" eb="3">
      <t>カツドウ</t>
    </rPh>
    <rPh sb="4" eb="6">
      <t>ケイカク</t>
    </rPh>
    <phoneticPr fontId="3"/>
  </si>
  <si>
    <r>
      <t>別紙　</t>
    </r>
    <rPh sb="0" eb="2">
      <t>ベッシ</t>
    </rPh>
    <phoneticPr fontId="3"/>
  </si>
  <si>
    <r>
      <t>（注）該当する活動にチェックし、取り組む活動の別紙のみ添付すること</t>
    </r>
    <rPh sb="1" eb="2">
      <t>チュウ</t>
    </rPh>
    <rPh sb="3" eb="5">
      <t>ガイトウ</t>
    </rPh>
    <rPh sb="7" eb="9">
      <t>カツドウ</t>
    </rPh>
    <rPh sb="16" eb="17">
      <t>ト</t>
    </rPh>
    <rPh sb="18" eb="19">
      <t>ク</t>
    </rPh>
    <rPh sb="20" eb="22">
      <t>カツドウ</t>
    </rPh>
    <rPh sb="23" eb="25">
      <t>ベッシ</t>
    </rPh>
    <rPh sb="27" eb="29">
      <t>テンプ</t>
    </rPh>
    <phoneticPr fontId="3"/>
  </si>
  <si>
    <r>
      <t>＜施行注意＞</t>
    </r>
    <rPh sb="1" eb="3">
      <t>セコウ</t>
    </rPh>
    <rPh sb="3" eb="5">
      <t>チュウイ</t>
    </rPh>
    <phoneticPr fontId="3"/>
  </si>
  <si>
    <r>
      <t>交付金の
交付年数</t>
    </r>
    <rPh sb="0" eb="3">
      <t>コウフキン</t>
    </rPh>
    <rPh sb="5" eb="7">
      <t>コウフ</t>
    </rPh>
    <rPh sb="7" eb="9">
      <t>ネンスウ</t>
    </rPh>
    <phoneticPr fontId="3"/>
  </si>
  <si>
    <t>農地維持支払</t>
  </si>
  <si>
    <r>
      <t>中山間地域等
直接支払</t>
    </r>
    <phoneticPr fontId="3"/>
  </si>
  <si>
    <r>
      <t>環境保全型農業直接支払</t>
    </r>
    <phoneticPr fontId="3"/>
  </si>
  <si>
    <r>
      <t>採草放牧地</t>
    </r>
    <rPh sb="0" eb="2">
      <t>サイソウ</t>
    </rPh>
    <rPh sb="2" eb="5">
      <t>ホウボクチ</t>
    </rPh>
    <phoneticPr fontId="3"/>
  </si>
  <si>
    <r>
      <t>傾斜</t>
    </r>
    <rPh sb="0" eb="2">
      <t>ケイシャ</t>
    </rPh>
    <phoneticPr fontId="3"/>
  </si>
  <si>
    <r>
      <t>農業用施設
（多面支払）</t>
    </r>
    <rPh sb="0" eb="3">
      <t>ノウギョウヨウ</t>
    </rPh>
    <rPh sb="3" eb="5">
      <t>シセツ</t>
    </rPh>
    <rPh sb="7" eb="9">
      <t>タメン</t>
    </rPh>
    <rPh sb="9" eb="11">
      <t>シハラ</t>
    </rPh>
    <phoneticPr fontId="3"/>
  </si>
  <si>
    <r>
      <t>実施区域位置図</t>
    </r>
    <rPh sb="0" eb="2">
      <t>ジッシ</t>
    </rPh>
    <rPh sb="2" eb="4">
      <t>クイキ</t>
    </rPh>
    <rPh sb="4" eb="7">
      <t>イチズ</t>
    </rPh>
    <phoneticPr fontId="3"/>
  </si>
  <si>
    <r>
      <t>組織名称：</t>
    </r>
    <phoneticPr fontId="3"/>
  </si>
  <si>
    <r>
      <t>１号事業（多面支払）</t>
    </r>
    <rPh sb="7" eb="9">
      <t>シハライ</t>
    </rPh>
    <phoneticPr fontId="3"/>
  </si>
  <si>
    <t>2号事業（中山間直払）</t>
  </si>
  <si>
    <r>
      <t>３号事業（環境直払）</t>
    </r>
    <rPh sb="5" eb="7">
      <t>カンキョウ</t>
    </rPh>
    <rPh sb="7" eb="9">
      <t>チョクバライ</t>
    </rPh>
    <phoneticPr fontId="3"/>
  </si>
  <si>
    <r>
      <t>組織名</t>
    </r>
    <phoneticPr fontId="3"/>
  </si>
  <si>
    <r>
      <t>代表者氏名</t>
    </r>
    <phoneticPr fontId="3"/>
  </si>
  <si>
    <t>□</t>
  </si>
  <si>
    <r>
      <t>Ⅱ． １号事業（多面的機能支払）</t>
    </r>
    <phoneticPr fontId="3"/>
  </si>
  <si>
    <r>
      <t>中山間
直払</t>
    </r>
    <rPh sb="0" eb="3">
      <t>チュウサンカン</t>
    </rPh>
    <rPh sb="4" eb="6">
      <t>チョクバライ</t>
    </rPh>
    <phoneticPr fontId="3"/>
  </si>
  <si>
    <r>
      <t>環境
直払※２</t>
    </r>
    <rPh sb="0" eb="2">
      <t>カンキョウ</t>
    </rPh>
    <rPh sb="3" eb="5">
      <t>チョクバライ</t>
    </rPh>
    <phoneticPr fontId="3"/>
  </si>
  <si>
    <r>
      <t>※ 以下、（多面的機能支払、中山間地域等直接支払、環境保全型農業直接支払）をそれぞれ（多面支払、中山間直払、環境直払）と一部で表示</t>
    </r>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</si>
  <si>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r>
      <t>資源向上支払（共同）</t>
    </r>
    <rPh sb="0" eb="2">
      <t>シゲン</t>
    </rPh>
    <rPh sb="2" eb="4">
      <t>コウジョウ</t>
    </rPh>
    <rPh sb="4" eb="6">
      <t>シハラ</t>
    </rPh>
    <rPh sb="7" eb="9">
      <t>キョウドウ</t>
    </rPh>
    <phoneticPr fontId="3"/>
  </si>
  <si>
    <r>
      <t>資源向上支払（長寿命化）</t>
    </r>
    <rPh sb="0" eb="2">
      <t>シゲン</t>
    </rPh>
    <rPh sb="2" eb="4">
      <t>コウジョウ</t>
    </rPh>
    <rPh sb="4" eb="6">
      <t>シハラ</t>
    </rPh>
    <rPh sb="7" eb="11">
      <t>チョウジュミョウカ</t>
    </rPh>
    <phoneticPr fontId="3"/>
  </si>
  <si>
    <r>
      <t>シート名</t>
    </r>
    <rPh sb="3" eb="4">
      <t>メイ</t>
    </rPh>
    <phoneticPr fontId="3"/>
  </si>
  <si>
    <r>
      <t>★提出書類と各シートの説明</t>
    </r>
    <rPh sb="1" eb="3">
      <t>テイシュツ</t>
    </rPh>
    <rPh sb="3" eb="5">
      <t>ショルイ</t>
    </rPh>
    <rPh sb="6" eb="7">
      <t>カク</t>
    </rPh>
    <rPh sb="11" eb="13">
      <t>セツメイ</t>
    </rPh>
    <phoneticPr fontId="3"/>
  </si>
  <si>
    <r>
      <t>１．事業計画の申請時に提出するもの</t>
    </r>
    <rPh sb="2" eb="4">
      <t>ジギョウ</t>
    </rPh>
    <rPh sb="4" eb="6">
      <t>ケイカク</t>
    </rPh>
    <rPh sb="7" eb="9">
      <t>シンセイ</t>
    </rPh>
    <rPh sb="9" eb="10">
      <t>トキ</t>
    </rPh>
    <rPh sb="11" eb="13">
      <t>テイシュツ</t>
    </rPh>
    <phoneticPr fontId="3"/>
  </si>
  <si>
    <r>
      <t>構成員一覧</t>
    </r>
    <rPh sb="0" eb="3">
      <t>コウセイイン</t>
    </rPh>
    <rPh sb="3" eb="5">
      <t>イチラン</t>
    </rPh>
    <phoneticPr fontId="3"/>
  </si>
  <si>
    <r>
      <t>★基本情報入力欄　はじめに太枠内の情報を入力してください。</t>
    </r>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</si>
  <si>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r>
      <t>都道府県名</t>
    </r>
    <rPh sb="0" eb="4">
      <t>トドウフケン</t>
    </rPh>
    <rPh sb="4" eb="5">
      <t>メイ</t>
    </rPh>
    <phoneticPr fontId="3"/>
  </si>
  <si>
    <r>
      <t>市町村名</t>
    </r>
    <rPh sb="0" eb="4">
      <t>シチョウソンメイ</t>
    </rPh>
    <phoneticPr fontId="3"/>
  </si>
  <si>
    <r>
      <t>代表者名</t>
    </r>
    <rPh sb="0" eb="3">
      <t>ダイヒョウシャ</t>
    </rPh>
    <rPh sb="3" eb="4">
      <t>メイ</t>
    </rPh>
    <phoneticPr fontId="3"/>
  </si>
  <si>
    <r>
      <t>　←　「都道府県」まで記入してください。</t>
    </r>
    <rPh sb="4" eb="8">
      <t>トドウフケン</t>
    </rPh>
    <rPh sb="11" eb="13">
      <t>キニュウ</t>
    </rPh>
    <phoneticPr fontId="3"/>
  </si>
  <si>
    <r>
      <t>　←　「市町村」まで記入してください。</t>
    </r>
    <rPh sb="4" eb="7">
      <t>シチョウソン</t>
    </rPh>
    <phoneticPr fontId="3"/>
  </si>
  <si>
    <r>
      <t>Ⅰ．　</t>
    </r>
    <phoneticPr fontId="3"/>
  </si>
  <si>
    <r>
      <t>地区の概要（共通）</t>
    </r>
    <phoneticPr fontId="3"/>
  </si>
  <si>
    <r>
      <t>＜施行注意＞</t>
    </r>
    <rPh sb="1" eb="3">
      <t>セコウ</t>
    </rPh>
    <rPh sb="3" eb="5">
      <t>チュウイ</t>
    </rPh>
    <phoneticPr fontId="3"/>
  </si>
  <si>
    <r>
      <t>　提出の際に（　）内は、多面的機能支払に係る活動計画書、中山間地域等直接支払に係る集落協定、環境保全型農業直接支払に係る営農活動計画書のうち該当する活動の計画書若しくは協定を記載すること。</t>
    </r>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</si>
  <si>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r>
      <t>協定農用地面積
又は認定農用地面積※１</t>
    </r>
    <rPh sb="0" eb="2">
      <t>キョウテイ</t>
    </rPh>
    <rPh sb="2" eb="4">
      <t>ノウヨウ</t>
    </rPh>
    <rPh sb="4" eb="5">
      <t>チ</t>
    </rPh>
    <rPh sb="5" eb="7">
      <t>メンセキ</t>
    </rPh>
    <rPh sb="8" eb="9">
      <t>マタ</t>
    </rPh>
    <rPh sb="10" eb="12">
      <t>ニンテイ</t>
    </rPh>
    <rPh sb="12" eb="15">
      <t>ノウヨウチ</t>
    </rPh>
    <rPh sb="15" eb="17">
      <t>メンセキ</t>
    </rPh>
    <phoneticPr fontId="3"/>
  </si>
  <si>
    <r>
      <t>年当たり
交付金額
上限</t>
    </r>
    <rPh sb="0" eb="1">
      <t>ネン</t>
    </rPh>
    <rPh sb="1" eb="2">
      <t>ア</t>
    </rPh>
    <rPh sb="5" eb="8">
      <t>コウフキン</t>
    </rPh>
    <rPh sb="8" eb="9">
      <t>ガク</t>
    </rPh>
    <rPh sb="10" eb="12">
      <t>ジョウゲン</t>
    </rPh>
    <phoneticPr fontId="3"/>
  </si>
  <si>
    <r>
      <t>（別添１）</t>
    </r>
    <rPh sb="1" eb="3">
      <t>ベッテン</t>
    </rPh>
    <phoneticPr fontId="3"/>
  </si>
  <si>
    <r>
      <t>・</t>
    </r>
    <phoneticPr fontId="3"/>
  </si>
  <si>
    <r>
      <t>うち、資源向上支払
（長寿命化）の対象施設</t>
    </r>
    <rPh sb="3" eb="5">
      <t>シゲン</t>
    </rPh>
    <rPh sb="5" eb="7">
      <t>コウジョウ</t>
    </rPh>
    <rPh sb="7" eb="9">
      <t>シハライ</t>
    </rPh>
    <rPh sb="17" eb="19">
      <t>タイショウ</t>
    </rPh>
    <rPh sb="19" eb="21">
      <t>シセツ</t>
    </rPh>
    <phoneticPr fontId="3"/>
  </si>
  <si>
    <r>
      <t>※　延長は、小数点以下第１位まで記入する。</t>
    </r>
    <rPh sb="2" eb="4">
      <t>エンチョウ</t>
    </rPh>
    <rPh sb="6" eb="9">
      <t>ショウスウテン</t>
    </rPh>
    <rPh sb="9" eb="11">
      <t>イカ</t>
    </rPh>
    <rPh sb="11" eb="12">
      <t>ダイ</t>
    </rPh>
    <rPh sb="13" eb="14">
      <t>イ</t>
    </rPh>
    <rPh sb="16" eb="18">
      <t>キニュウ</t>
    </rPh>
    <phoneticPr fontId="3"/>
  </si>
  <si>
    <r>
      <t>・行を追加する際は、一番左にある</t>
    </r>
    <r>
      <rPr>
        <rFont val="HG丸ｺﾞｼｯｸM-PRO"/>
        <charset val="128"/>
        <family val="3"/>
        <color rgb="FF000000"/>
        <sz val="10"/>
        <u val="single"/>
      </rPr>
      <t>行番号をクリック</t>
    </r>
    <r>
      <rPr>
        <rFont val="HG丸ｺﾞｼｯｸM-PRO"/>
        <charset val="128"/>
        <family val="3"/>
        <color rgb="FF000000"/>
        <sz val="10"/>
      </rPr>
      <t>して</t>
    </r>
    <r>
      <rPr>
        <rFont val="HG丸ｺﾞｼｯｸM-PRO"/>
        <charset val="128"/>
        <family val="3"/>
        <color rgb="FF000000"/>
        <sz val="10"/>
        <u val="single"/>
      </rPr>
      <t>行全体</t>
    </r>
    <r>
      <rPr>
        <rFont val="HG丸ｺﾞｼｯｸM-PRO"/>
        <charset val="128"/>
        <family val="3"/>
        <color rgb="FF000000"/>
        <sz val="10"/>
      </rPr>
      <t>をコピーし、表の最下部の太線より上の位置で</t>
    </r>
    <r>
      <rPr>
        <rFont val="HG丸ｺﾞｼｯｸM-PRO"/>
        <charset val="128"/>
        <family val="3"/>
        <color rgb="FF000000"/>
        <sz val="10"/>
        <u val="single"/>
      </rPr>
      <t>行番号を右クリック</t>
    </r>
    <r>
      <rPr>
        <rFont val="HG丸ｺﾞｼｯｸM-PRO"/>
        <charset val="128"/>
        <family val="3"/>
        <color rgb="FF000000"/>
        <sz val="10"/>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</si>
  <si>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Ⅲ． ２号事業（中山間地域等直接支払）</t>
    </r>
    <phoneticPr fontId="3"/>
  </si>
  <si>
    <r>
      <t>Ⅳ． ３号事業（環境保全型農業直接支払）</t>
    </r>
    <phoneticPr fontId="3"/>
  </si>
  <si>
    <r>
      <t>Ⅴ． その他多面的機能の発揮の促進に資する事業に係る計画書</t>
    </r>
    <phoneticPr fontId="3"/>
  </si>
  <si>
    <r>
      <t>※１　 多面支払の認定農用地面積は、集落が管理する農用地面積を記載する。
※２ 　環境直払に取り組む場合は、Ⅳの４の交付金額の取組面積の合計及び年当たり交付金額上限の合計を
　　　記載するものとする。</t>
    </r>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</si>
  <si>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r>
      <t xml:space="preserve"> １．活動期間</t>
    </r>
    <rPh sb="3" eb="5">
      <t>カツドウ</t>
    </rPh>
    <rPh sb="5" eb="7">
      <t>キカン</t>
    </rPh>
    <phoneticPr fontId="3"/>
  </si>
  <si>
    <r>
      <t xml:space="preserve"> ２．実施区域内の農用地、施設</t>
    </r>
    <phoneticPr fontId="3"/>
  </si>
  <si>
    <r>
      <t xml:space="preserve"> ３．実施区域位置図</t>
    </r>
    <rPh sb="3" eb="5">
      <t>ジッシ</t>
    </rPh>
    <rPh sb="5" eb="7">
      <t>クイキ</t>
    </rPh>
    <rPh sb="7" eb="9">
      <t>イチ</t>
    </rPh>
    <rPh sb="9" eb="10">
      <t>ズ</t>
    </rPh>
    <phoneticPr fontId="3"/>
  </si>
  <si>
    <r>
      <t xml:space="preserve"> ４．組織構成員一覧</t>
    </r>
    <rPh sb="3" eb="5">
      <t>ソシキ</t>
    </rPh>
    <rPh sb="5" eb="8">
      <t>コウセイイン</t>
    </rPh>
    <rPh sb="8" eb="10">
      <t>イチラン</t>
    </rPh>
    <phoneticPr fontId="3"/>
  </si>
  <si>
    <r>
      <t>重複面積
（多面支払・中山間直払）</t>
    </r>
    <phoneticPr fontId="3"/>
  </si>
  <si>
    <r>
      <t>令和</t>
    </r>
    <rPh sb="0" eb="2">
      <t>レイワ</t>
    </rPh>
    <phoneticPr fontId="3"/>
  </si>
  <si>
    <r>
      <t xml:space="preserve"> ５．多面的機能支払と中山間地域等直接支払との重複面積</t>
    </r>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</si>
  <si>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r>
      <t>○○県</t>
    </r>
    <rPh sb="2" eb="3">
      <t>ケン</t>
    </rPh>
    <phoneticPr fontId="3"/>
  </si>
  <si>
    <r>
      <t>△△市</t>
    </r>
    <rPh sb="2" eb="3">
      <t>シ</t>
    </rPh>
    <phoneticPr fontId="3"/>
  </si>
  <si>
    <t>　</t>
  </si>
  <si>
    <r>
      <t>集落協定名</t>
    </r>
    <rPh sb="0" eb="2">
      <t>シュウラク</t>
    </rPh>
    <rPh sb="2" eb="4">
      <t>キョウテイ</t>
    </rPh>
    <rPh sb="4" eb="5">
      <t>メイ</t>
    </rPh>
    <phoneticPr fontId="3"/>
  </si>
  <si>
    <r>
      <t>あいうえお集落協定</t>
    </r>
    <rPh sb="5" eb="7">
      <t>シュウラク</t>
    </rPh>
    <rPh sb="7" eb="9">
      <t>キョウテイ</t>
    </rPh>
    <phoneticPr fontId="3"/>
  </si>
  <si>
    <r>
      <t>中山間　太郎</t>
    </r>
    <rPh sb="0" eb="3">
      <t>チュウサンカン</t>
    </rPh>
    <rPh sb="4" eb="6">
      <t>タロウ</t>
    </rPh>
    <phoneticPr fontId="3"/>
  </si>
  <si>
    <r>
      <t>協定所在地</t>
    </r>
    <rPh sb="0" eb="2">
      <t>キョウテイ</t>
    </rPh>
    <rPh sb="2" eb="5">
      <t>ショザイチ</t>
    </rPh>
    <phoneticPr fontId="3"/>
  </si>
  <si>
    <r>
      <t>○○県△△市○町</t>
    </r>
    <rPh sb="2" eb="3">
      <t>ケン</t>
    </rPh>
    <rPh sb="5" eb="6">
      <t>シ</t>
    </rPh>
    <rPh sb="7" eb="8">
      <t>チョウ</t>
    </rPh>
    <phoneticPr fontId="3"/>
  </si>
  <si>
    <r>
      <t>年度</t>
    </r>
    <rPh sb="0" eb="2">
      <t>ネンド</t>
    </rPh>
    <phoneticPr fontId="3"/>
  </si>
  <si>
    <r>
      <t>別紙</t>
    </r>
    <rPh sb="0" eb="2">
      <t>ベッシ</t>
    </rPh>
    <phoneticPr fontId="3"/>
  </si>
  <si>
    <t>（別添２）</t>
  </si>
  <si>
    <r>
      <t>氏名
（代表者名、
団体名）</t>
    </r>
    <rPh sb="0" eb="2">
      <t>シメイ</t>
    </rPh>
    <phoneticPr fontId="3"/>
  </si>
  <si>
    <r>
      <t>分類
記号</t>
    </r>
    <rPh sb="0" eb="2">
      <t>ブンルイ</t>
    </rPh>
    <rPh sb="3" eb="5">
      <t>キゴウ</t>
    </rPh>
    <phoneticPr fontId="3"/>
  </si>
  <si>
    <r>
      <t>○○ ○○</t>
    </r>
    <phoneticPr fontId="3"/>
  </si>
  <si>
    <r>
      <t>○○県○○市○○</t>
    </r>
    <rPh sb="2" eb="3">
      <t>ケン</t>
    </rPh>
    <rPh sb="5" eb="6">
      <t>シ</t>
    </rPh>
    <phoneticPr fontId="3"/>
  </si>
  <si>
    <t>A</t>
  </si>
  <si>
    <t>カ</t>
  </si>
  <si>
    <t>−</t>
  </si>
  <si>
    <t>C</t>
  </si>
  <si>
    <t>B</t>
  </si>
  <si>
    <t>E</t>
  </si>
  <si>
    <r>
      <t>代表者</t>
    </r>
    <rPh sb="0" eb="2">
      <t>ダイヒョウ</t>
    </rPh>
    <rPh sb="2" eb="3">
      <t>シャ</t>
    </rPh>
    <phoneticPr fontId="3"/>
  </si>
  <si>
    <r>
      <t>書記担当</t>
    </r>
    <rPh sb="0" eb="2">
      <t>ショキ</t>
    </rPh>
    <rPh sb="2" eb="4">
      <t>タントウ</t>
    </rPh>
    <phoneticPr fontId="3"/>
  </si>
  <si>
    <r>
      <t>会計担当</t>
    </r>
    <rPh sb="0" eb="2">
      <t>カイケイ</t>
    </rPh>
    <rPh sb="2" eb="4">
      <t>タントウ</t>
    </rPh>
    <phoneticPr fontId="3"/>
  </si>
  <si>
    <r>
      <t>○○○○</t>
    </r>
    <phoneticPr fontId="3"/>
  </si>
  <si>
    <r>
      <t>農事組合法人 ○○営農</t>
    </r>
    <rPh sb="0" eb="2">
      <t>ノウジ</t>
    </rPh>
    <rPh sb="2" eb="4">
      <t>クミアイ</t>
    </rPh>
    <rPh sb="4" eb="6">
      <t>ホウジン</t>
    </rPh>
    <rPh sb="9" eb="11">
      <t>エイノウ</t>
    </rPh>
    <phoneticPr fontId="3"/>
  </si>
  <si>
    <t>ア</t>
  </si>
  <si>
    <r>
      <t>NPO法人 ○○○○</t>
    </r>
    <rPh sb="3" eb="5">
      <t>ホウジン</t>
    </rPh>
    <phoneticPr fontId="3"/>
  </si>
  <si>
    <t>キ</t>
  </si>
  <si>
    <t>ウ</t>
  </si>
  <si>
    <r>
      <t>２号事業様式</t>
    </r>
    <phoneticPr fontId="3"/>
  </si>
  <si>
    <r>
      <t>（中山間地域等直接支払交付金）</t>
    </r>
    <phoneticPr fontId="3"/>
  </si>
  <si>
    <r>
      <t>第１  集落協定の実施体制</t>
    </r>
    <phoneticPr fontId="3"/>
  </si>
  <si>
    <r>
      <t>該 当</t>
    </r>
    <phoneticPr fontId="3"/>
  </si>
  <si>
    <t>〇</t>
  </si>
  <si>
    <r>
      <t>　（基本分）</t>
    </r>
    <phoneticPr fontId="3"/>
  </si>
  <si>
    <t>（単位：㎡）</t>
  </si>
  <si>
    <r>
      <t>田</t>
    </r>
    <phoneticPr fontId="3"/>
  </si>
  <si>
    <r>
      <t>草地</t>
    </r>
    <phoneticPr fontId="3"/>
  </si>
  <si>
    <r>
      <t>採草放牧地</t>
    </r>
    <phoneticPr fontId="3"/>
  </si>
  <si>
    <r>
      <t>面積</t>
    </r>
    <phoneticPr fontId="3"/>
  </si>
  <si>
    <t>面積</t>
  </si>
  <si>
    <r>
      <t>協定全体</t>
    </r>
    <phoneticPr fontId="3"/>
  </si>
  <si>
    <t>小区画・不整形</t>
  </si>
  <si>
    <r>
      <t>計</t>
    </r>
    <phoneticPr fontId="3"/>
  </si>
  <si>
    <r>
      <t>　（加算措置に取り組む場合）</t>
    </r>
    <phoneticPr fontId="3"/>
  </si>
  <si>
    <r>
      <t>　１　棚田地域振興活動加算</t>
    </r>
    <phoneticPr fontId="3"/>
  </si>
  <si>
    <r>
      <t>面積（㎡）</t>
    </r>
    <phoneticPr fontId="3"/>
  </si>
  <si>
    <r>
      <t>田
1/20以上</t>
    </r>
    <phoneticPr fontId="3"/>
  </si>
  <si>
    <r>
      <t>畑
15度以上</t>
    </r>
    <phoneticPr fontId="3"/>
  </si>
  <si>
    <r>
      <t>　２　超急傾斜農地保全管理加算</t>
    </r>
    <phoneticPr fontId="3"/>
  </si>
  <si>
    <r>
      <t>超急傾斜農地保全管理加算</t>
    </r>
    <phoneticPr fontId="3"/>
  </si>
  <si>
    <r>
      <t>田
1/10以上</t>
    </r>
    <phoneticPr fontId="3"/>
  </si>
  <si>
    <r>
      <t>畑
20度以上</t>
    </r>
    <phoneticPr fontId="3"/>
  </si>
  <si>
    <r>
      <t>畑</t>
    </r>
    <phoneticPr fontId="3"/>
  </si>
  <si>
    <r>
      <t>○○集落</t>
    </r>
    <rPh sb="2" eb="4">
      <t>シュウラク</t>
    </rPh>
    <phoneticPr fontId="3"/>
  </si>
  <si>
    <r>
      <t>　１　集落における将来像</t>
    </r>
    <phoneticPr fontId="3"/>
  </si>
  <si>
    <r>
      <t>　集落の目指すべき将来像に○印を記入する（複数可）。</t>
    </r>
    <phoneticPr fontId="3"/>
  </si>
  <si>
    <r>
      <t>目指すべき将来像</t>
    </r>
    <phoneticPr fontId="3"/>
  </si>
  <si>
    <r>
      <t>①将来にわたり農業生産活動等が可能となる集落内の実施体制構築</t>
    </r>
    <phoneticPr fontId="3"/>
  </si>
  <si>
    <r>
      <t>②協定の担い手となる新たな人材の育成・確保</t>
    </r>
    <phoneticPr fontId="3"/>
  </si>
  <si>
    <r>
      <t>③協定参加者それぞれが、作物生産、加工・直売等さまざまな工夫により再生産可能な所得を確保</t>
    </r>
    <phoneticPr fontId="3"/>
  </si>
  <si>
    <r>
      <t>注）④を選択する場合は将来像を記載。</t>
    </r>
    <phoneticPr fontId="3"/>
  </si>
  <si>
    <r>
      <t>２　将来像を実現するための目標と活動計画</t>
    </r>
    <phoneticPr fontId="3"/>
  </si>
  <si>
    <r>
      <t>　集落の目指すべき将来像を実現するための活動方策について○印を記入する（複数可）。また、活動方策に対する５年間の活動計画（目標）を記載する。</t>
    </r>
    <phoneticPr fontId="3"/>
  </si>
  <si>
    <r>
      <t>活動方策</t>
    </r>
    <phoneticPr fontId="3"/>
  </si>
  <si>
    <r>
      <t>活動計画（目標）</t>
    </r>
    <phoneticPr fontId="3"/>
  </si>
  <si>
    <r>
      <t>機械・農作業の共同化等営農組織の育成</t>
    </r>
    <phoneticPr fontId="3"/>
  </si>
  <si>
    <r>
      <t>高付加価値型農業</t>
    </r>
    <phoneticPr fontId="3"/>
  </si>
  <si>
    <r>
      <t>農業生産条件の強化</t>
    </r>
    <phoneticPr fontId="3"/>
  </si>
  <si>
    <r>
      <t>担い手への農地集積</t>
    </r>
    <phoneticPr fontId="3"/>
  </si>
  <si>
    <r>
      <t>担い手への農作業の委託</t>
    </r>
    <phoneticPr fontId="3"/>
  </si>
  <si>
    <r>
      <t>新規就農者等による農業生産</t>
    </r>
    <phoneticPr fontId="3"/>
  </si>
  <si>
    <r>
      <t>地場産農産物等の加工・販売</t>
    </r>
    <phoneticPr fontId="3"/>
  </si>
  <si>
    <r>
      <t>消費・出資の呼び込み</t>
    </r>
    <phoneticPr fontId="3"/>
  </si>
  <si>
    <r>
      <t>共同で支え合う集団的かつ持続可能な体制整備</t>
    </r>
    <phoneticPr fontId="3"/>
  </si>
  <si>
    <t>注）体制整備単価の取組を行う協定については、第８との整合を図ること。</t>
  </si>
  <si>
    <r>
      <t>　１  農用地に関する事項</t>
    </r>
    <phoneticPr fontId="3"/>
  </si>
  <si>
    <r>
      <t>　以下の項目から１項目以上（２で管理の対象とする水路・農道等が、多面的機能支払交付金実施要綱別紙１第５の２に基づく活動計画に定める施設と同一である場合は、２項目以上）を選択する。</t>
    </r>
    <phoneticPr fontId="3"/>
  </si>
  <si>
    <r>
      <t>具　体　的　に　取　り　組　む　行　為</t>
    </r>
    <phoneticPr fontId="3"/>
  </si>
  <si>
    <r>
      <t>①耕作放棄されそうな農用地については、集落内外の担い手農家や第３セクター等による利用権の設定等や農作業の委託を行う。</t>
    </r>
    <phoneticPr fontId="3"/>
  </si>
  <si>
    <r>
      <t>　２  水路・農道等の管理方法（①②について該当する取組に○印を記入（複数可））</t>
    </r>
    <phoneticPr fontId="3"/>
  </si>
  <si>
    <r>
      <t>①水　路</t>
    </r>
    <phoneticPr fontId="3"/>
  </si>
  <si>
    <r>
      <t>②農　道</t>
    </r>
    <phoneticPr fontId="3"/>
  </si>
  <si>
    <r>
      <t>③その他</t>
    </r>
    <phoneticPr fontId="3"/>
  </si>
  <si>
    <r>
      <t>　３　多面的機能を増進する活動として以下の項目から１項目以上選択し、実施する。</t>
    </r>
    <phoneticPr fontId="3"/>
  </si>
  <si>
    <r>
      <t>　以下の項目のうち該当項目に○印を記入する。</t>
    </r>
    <phoneticPr fontId="3"/>
  </si>
  <si>
    <r>
      <t>①農地と一体となった周辺林地の下草刈り等を行う。</t>
    </r>
    <phoneticPr fontId="3"/>
  </si>
  <si>
    <r>
      <t>⑩その他 （　　　　　　　　　　　　　　　　）</t>
    </r>
    <phoneticPr fontId="3"/>
  </si>
  <si>
    <r>
      <t>共同取組活動で使用する機械又は使用頻度が高い機械（刈払機等）の安全な使用に関する取組の実施（研修・講習の開催又は参加等）</t>
    </r>
    <phoneticPr fontId="3"/>
  </si>
  <si>
    <r>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r>
    <phoneticPr fontId="3"/>
  </si>
  <si>
    <r>
      <t>　２　次の通り支出する。</t>
    </r>
    <phoneticPr fontId="3"/>
  </si>
  <si>
    <r>
      <t>項　　　　　目</t>
    </r>
    <phoneticPr fontId="3"/>
  </si>
  <si>
    <r>
      <t>交付金使途の内容(項目)</t>
    </r>
    <phoneticPr fontId="3"/>
  </si>
  <si>
    <r>
      <t>金　額</t>
    </r>
    <phoneticPr fontId="3"/>
  </si>
  <si>
    <r>
      <t>共同取組活動</t>
    </r>
    <phoneticPr fontId="3"/>
  </si>
  <si>
    <r>
      <t>①役員等の各担当者の活動に対する経費</t>
    </r>
    <phoneticPr fontId="3"/>
  </si>
  <si>
    <r>
      <t>②農業生産活動等の体制整備に向けた活動等の集落マスタープランの将来像を実現するための活動に対する経費</t>
    </r>
    <phoneticPr fontId="3"/>
  </si>
  <si>
    <r>
      <t>③水路、農道等の維持・管理等集落の共同取組活動に要する経費</t>
    </r>
    <phoneticPr fontId="3"/>
  </si>
  <si>
    <r>
      <t>④農用地の維持・管理活動を行う者に対する経費</t>
    </r>
    <phoneticPr fontId="3"/>
  </si>
  <si>
    <r>
      <t>⑤毎年の積立額又は次年度への繰越予定額</t>
    </r>
    <phoneticPr fontId="3"/>
  </si>
  <si>
    <r>
      <t>３のとおり</t>
    </r>
    <phoneticPr fontId="3"/>
  </si>
  <si>
    <r>
      <t>　３　交付金の積立・繰越に係る計画</t>
    </r>
    <phoneticPr fontId="3"/>
  </si>
  <si>
    <r>
      <t>　　①　交付金の積立</t>
    </r>
    <phoneticPr fontId="3"/>
  </si>
  <si>
    <r>
      <t>　　</t>
    </r>
    <phoneticPr fontId="3"/>
  </si>
  <si>
    <r>
      <t>（ｱ）積立計画</t>
    </r>
    <phoneticPr fontId="3"/>
  </si>
  <si>
    <r>
      <t>積立予定額</t>
    </r>
    <phoneticPr fontId="3"/>
  </si>
  <si>
    <r>
      <t>積立累計額</t>
    </r>
    <phoneticPr fontId="3"/>
  </si>
  <si>
    <r>
      <t>（ｲ）取り崩し予定等</t>
    </r>
    <phoneticPr fontId="3"/>
  </si>
  <si>
    <r>
      <t>　　②　次年度への繰越</t>
    </r>
    <phoneticPr fontId="3"/>
  </si>
  <si>
    <r>
      <t>　４　次のとおり支出する。</t>
    </r>
    <phoneticPr fontId="3"/>
  </si>
  <si>
    <r>
      <t xml:space="preserve">個 人 配 分 分
</t>
    </r>
    <phoneticPr fontId="3"/>
  </si>
  <si>
    <r>
      <t xml:space="preserve">　【加算措置の場合に使用】 </t>
    </r>
    <phoneticPr fontId="3"/>
  </si>
  <si>
    <r>
      <t>　次の活動のうち集落として取り組む項目に○印を記入するとともに、取組期間、現状及び達成目標について具体的に記載し、実施する。</t>
    </r>
    <phoneticPr fontId="3"/>
  </si>
  <si>
    <r>
      <t>項　　　目</t>
    </r>
    <phoneticPr fontId="3"/>
  </si>
  <si>
    <r>
      <t>取組期間</t>
    </r>
    <phoneticPr fontId="3"/>
  </si>
  <si>
    <r>
      <t>現状</t>
    </r>
    <phoneticPr fontId="3"/>
  </si>
  <si>
    <r>
      <t>達成目標</t>
    </r>
    <phoneticPr fontId="3"/>
  </si>
  <si>
    <r>
      <t>①棚田地域振興活動加算</t>
    </r>
    <phoneticPr fontId="3"/>
  </si>
  <si>
    <r>
      <t>②超急傾斜農地保全管理加算</t>
    </r>
    <phoneticPr fontId="3"/>
  </si>
  <si>
    <r>
      <t>超急傾斜農地
○○団地
対象農用地面積：
●●●㎡ 
（田●●㎡,畑●●㎡）</t>
    </r>
    <phoneticPr fontId="3"/>
  </si>
  <si>
    <r>
      <t>注１）</t>
    </r>
    <phoneticPr fontId="3"/>
  </si>
  <si>
    <r>
      <t>注２）</t>
    </r>
    <phoneticPr fontId="3"/>
  </si>
  <si>
    <r>
      <t>達成目標は、取組期間の最終年度までに達成される地域の現状を踏まえた定量的な目標を記載する。なお、②については、取組期間の最終年度までに達成される地域の現状を踏まえた目標を記載する。</t>
    </r>
    <phoneticPr fontId="3"/>
  </si>
  <si>
    <r>
      <t>氏　名</t>
    </r>
    <rPh sb="0" eb="1">
      <t>シ</t>
    </rPh>
    <rPh sb="2" eb="3">
      <t>ナ</t>
    </rPh>
    <phoneticPr fontId="3"/>
  </si>
  <si>
    <r>
      <t>実施要領の運用第６の１の(1)のオの役割</t>
    </r>
    <phoneticPr fontId="3"/>
  </si>
  <si>
    <r>
      <t>活動の対象地区又は施設</t>
    </r>
    <phoneticPr fontId="3"/>
  </si>
  <si>
    <r>
      <t>活動内容</t>
    </r>
    <phoneticPr fontId="3"/>
  </si>
  <si>
    <t>イ</t>
  </si>
  <si>
    <r>
      <t>集落全体</t>
    </r>
    <rPh sb="0" eb="2">
      <t>シュウラク</t>
    </rPh>
    <rPh sb="2" eb="4">
      <t>ゼンタイ</t>
    </rPh>
    <phoneticPr fontId="3"/>
  </si>
  <si>
    <r>
      <t>○○地区</t>
    </r>
    <rPh sb="2" eb="4">
      <t>チク</t>
    </rPh>
    <phoneticPr fontId="3"/>
  </si>
  <si>
    <r>
      <t>★記入の手順と注意事項</t>
    </r>
    <rPh sb="1" eb="3">
      <t>キニュウ</t>
    </rPh>
    <rPh sb="4" eb="6">
      <t>テジュン</t>
    </rPh>
    <rPh sb="7" eb="9">
      <t>チュウイ</t>
    </rPh>
    <rPh sb="9" eb="11">
      <t>ジコウ</t>
    </rPh>
    <phoneticPr fontId="3"/>
  </si>
  <si>
    <r>
      <t>必要に応じて</t>
    </r>
    <rPh sb="0" eb="2">
      <t>ヒツヨウ</t>
    </rPh>
    <rPh sb="3" eb="4">
      <t>オウ</t>
    </rPh>
    <phoneticPr fontId="3"/>
  </si>
  <si>
    <r>
      <t>当該協定における中核的リーダーの協定参加者に占める割合</t>
    </r>
    <rPh sb="0" eb="2">
      <t>トウガイ</t>
    </rPh>
    <rPh sb="2" eb="4">
      <t>キョウテイ</t>
    </rPh>
    <rPh sb="8" eb="11">
      <t>チュウカクテキ</t>
    </rPh>
    <rPh sb="16" eb="18">
      <t>キョウテイ</t>
    </rPh>
    <rPh sb="18" eb="21">
      <t>サンカシャ</t>
    </rPh>
    <rPh sb="22" eb="23">
      <t>シ</t>
    </rPh>
    <rPh sb="25" eb="27">
      <t>ワリアイ</t>
    </rPh>
    <phoneticPr fontId="3"/>
  </si>
  <si>
    <r>
      <t>協定参加者数（人）</t>
    </r>
    <rPh sb="0" eb="2">
      <t>キョウテイ</t>
    </rPh>
    <rPh sb="2" eb="5">
      <t>サンカシャ</t>
    </rPh>
    <rPh sb="5" eb="6">
      <t>スウ</t>
    </rPh>
    <rPh sb="7" eb="8">
      <t>ニン</t>
    </rPh>
    <phoneticPr fontId="3"/>
  </si>
  <si>
    <r>
      <t>地域区分</t>
    </r>
    <rPh sb="0" eb="2">
      <t>チイキ</t>
    </rPh>
    <rPh sb="2" eb="4">
      <t>クブン</t>
    </rPh>
    <phoneticPr fontId="3"/>
  </si>
  <si>
    <r>
      <t>一団の農用地名</t>
    </r>
    <rPh sb="0" eb="2">
      <t>イチダン</t>
    </rPh>
    <rPh sb="3" eb="6">
      <t>ノウヨウチ</t>
    </rPh>
    <rPh sb="6" eb="7">
      <t>メイ</t>
    </rPh>
    <phoneticPr fontId="3"/>
  </si>
  <si>
    <r>
      <t>団地名</t>
    </r>
    <rPh sb="0" eb="2">
      <t>ダンチ</t>
    </rPh>
    <rPh sb="2" eb="3">
      <t>メイ</t>
    </rPh>
    <phoneticPr fontId="3"/>
  </si>
  <si>
    <r>
      <t>地番</t>
    </r>
    <rPh sb="0" eb="2">
      <t>チバン</t>
    </rPh>
    <phoneticPr fontId="3"/>
  </si>
  <si>
    <r>
      <t>面積(㎡)</t>
    </r>
    <rPh sb="0" eb="2">
      <t>メンセキ</t>
    </rPh>
    <phoneticPr fontId="3"/>
  </si>
  <si>
    <r>
      <t>10a当たりの単価(円)</t>
    </r>
    <phoneticPr fontId="3"/>
  </si>
  <si>
    <r>
      <t>交付額(円)</t>
    </r>
    <phoneticPr fontId="3"/>
  </si>
  <si>
    <r>
      <t>地番</t>
    </r>
    <phoneticPr fontId="3"/>
  </si>
  <si>
    <r>
      <t>地目</t>
    </r>
    <phoneticPr fontId="3"/>
  </si>
  <si>
    <r>
      <t>小区画・不整形</t>
    </r>
    <phoneticPr fontId="3"/>
  </si>
  <si>
    <r>
      <t>協定農用地の概要</t>
    </r>
    <phoneticPr fontId="3"/>
  </si>
  <si>
    <r>
      <t>【市町村名：　　　　　　　】</t>
    </r>
    <phoneticPr fontId="3"/>
  </si>
  <si>
    <r>
      <t>交付対象者の氏名・名称</t>
    </r>
    <phoneticPr fontId="3"/>
  </si>
  <si>
    <r>
      <t>字</t>
    </r>
    <phoneticPr fontId="3"/>
  </si>
  <si>
    <r>
      <t>傾斜度</t>
    </r>
    <phoneticPr fontId="3"/>
  </si>
  <si>
    <r>
      <t>10ａ当たりの単価</t>
    </r>
    <phoneticPr fontId="3"/>
  </si>
  <si>
    <r>
      <t>交付額</t>
    </r>
    <phoneticPr fontId="3"/>
  </si>
  <si>
    <r>
      <t>設定
権利等</t>
    </r>
    <phoneticPr fontId="3"/>
  </si>
  <si>
    <r>
      <t>設定権利者等名(出し手)</t>
    </r>
    <phoneticPr fontId="3"/>
  </si>
  <si>
    <r>
      <t>始期</t>
    </r>
    <phoneticPr fontId="3"/>
  </si>
  <si>
    <r>
      <t>終期</t>
    </r>
    <phoneticPr fontId="3"/>
  </si>
  <si>
    <r>
      <t>交付金の使用方法</t>
    </r>
    <phoneticPr fontId="3"/>
  </si>
  <si>
    <t>【集落協定の場合】</t>
  </si>
  <si>
    <r>
      <t>注２)  注１に該当する者の個人配分に充てる引受地のみを記入。</t>
    </r>
    <phoneticPr fontId="3"/>
  </si>
  <si>
    <r>
      <t>注３)  使用方法には、受託者(注１に該当する者)の受取額を記入。</t>
    </r>
    <phoneticPr fontId="3"/>
  </si>
  <si>
    <r>
      <t>農作業受委託契約書（様式例）</t>
    </r>
    <phoneticPr fontId="3"/>
  </si>
  <si>
    <r>
      <t>　受託者及び委託者は、この契約書の定めるところにより農作業受委託契約を締結する。この契約書は、２通作成して受託者及び委託者がそれぞれ１通所持する。</t>
    </r>
    <phoneticPr fontId="3"/>
  </si>
  <si>
    <r>
      <t>令和　年　月　日</t>
    </r>
    <phoneticPr fontId="3"/>
  </si>
  <si>
    <t>受託者（以下「甲」という。）</t>
  </si>
  <si>
    <t>（住所）</t>
  </si>
  <si>
    <t>（氏名）</t>
  </si>
  <si>
    <r>
      <t>委託者（以下「乙」という。）</t>
    </r>
    <phoneticPr fontId="3"/>
  </si>
  <si>
    <r>
      <t>（氏名）</t>
    </r>
    <phoneticPr fontId="3"/>
  </si>
  <si>
    <r>
      <t>１　農作業受委託の内容</t>
    </r>
    <phoneticPr fontId="3"/>
  </si>
  <si>
    <r>
      <t>　甲は、この契約書に定めるところにより乙により、別表に記載する農作業を受託し、善良なる管理者の注意をもって農作業を実施するものとする。</t>
    </r>
    <phoneticPr fontId="3"/>
  </si>
  <si>
    <r>
      <t>　乙は、甲が農作業を円滑に行えるよう作付けに十分な配慮をする。</t>
    </r>
    <phoneticPr fontId="3"/>
  </si>
  <si>
    <r>
      <t>２　受託料の支払方法</t>
    </r>
    <phoneticPr fontId="3"/>
  </si>
  <si>
    <r>
      <t>　乙は、別表に記載された農作業に対して、同表に記載された金額の受託料を同表に記載された方法により甲に支払う。</t>
    </r>
    <phoneticPr fontId="3"/>
  </si>
  <si>
    <r>
      <t>３　契約の変更</t>
    </r>
    <phoneticPr fontId="3"/>
  </si>
  <si>
    <r>
      <t>　契約事項を変更する場合には、甲、乙合意の上、その変更事項をこの契約書に明記する。</t>
    </r>
    <phoneticPr fontId="3"/>
  </si>
  <si>
    <r>
      <t>（別　表）</t>
    </r>
    <rPh sb="1" eb="2">
      <t>ベツ</t>
    </rPh>
    <rPh sb="3" eb="4">
      <t>オモテ</t>
    </rPh>
    <phoneticPr fontId="3"/>
  </si>
  <si>
    <r>
      <t>地　番</t>
    </r>
    <phoneticPr fontId="3"/>
  </si>
  <si>
    <r>
      <t>地　目</t>
    </r>
    <phoneticPr fontId="3"/>
  </si>
  <si>
    <r>
      <t>面　積
（㎡）</t>
    </r>
    <phoneticPr fontId="3"/>
  </si>
  <si>
    <r>
      <t>作　物</t>
    </r>
    <phoneticPr fontId="3"/>
  </si>
  <si>
    <r>
      <t>作　業
種　類</t>
    </r>
    <phoneticPr fontId="3"/>
  </si>
  <si>
    <r>
      <t>期間</t>
    </r>
    <phoneticPr fontId="3"/>
  </si>
  <si>
    <r>
      <t>受託料の額(円)</t>
    </r>
    <phoneticPr fontId="3"/>
  </si>
  <si>
    <r>
      <t>支　払
方　法</t>
    </r>
    <phoneticPr fontId="3"/>
  </si>
  <si>
    <r>
      <t>通年・期間の別</t>
    </r>
    <phoneticPr fontId="3"/>
  </si>
  <si>
    <r>
      <t xml:space="preserve">作業名
</t>
    </r>
    <phoneticPr fontId="3"/>
  </si>
  <si>
    <r>
      <t xml:space="preserve">始期
</t>
    </r>
    <phoneticPr fontId="3"/>
  </si>
  <si>
    <r>
      <t xml:space="preserve">終期
</t>
    </r>
    <phoneticPr fontId="3"/>
  </si>
  <si>
    <r>
      <t>合　計</t>
    </r>
    <rPh sb="0" eb="1">
      <t>ゴウ</t>
    </rPh>
    <rPh sb="2" eb="3">
      <t>ケイ</t>
    </rPh>
    <phoneticPr fontId="3"/>
  </si>
  <si>
    <r>
      <t>急傾斜</t>
    </r>
    <rPh sb="0" eb="3">
      <t>キュウケイシャ</t>
    </rPh>
    <phoneticPr fontId="3"/>
  </si>
  <si>
    <r>
      <t>特認基準</t>
    </r>
    <rPh sb="0" eb="2">
      <t>トクニン</t>
    </rPh>
    <rPh sb="2" eb="4">
      <t>キジュン</t>
    </rPh>
    <phoneticPr fontId="3"/>
  </si>
  <si>
    <r>
      <t>○○町○○番の１</t>
    </r>
    <rPh sb="2" eb="3">
      <t>マチ</t>
    </rPh>
    <rPh sb="5" eb="6">
      <t>バン</t>
    </rPh>
    <phoneticPr fontId="3"/>
  </si>
  <si>
    <r>
      <t>農林太郎</t>
    </r>
    <rPh sb="0" eb="2">
      <t>ノウリン</t>
    </rPh>
    <rPh sb="2" eb="4">
      <t>タロウ</t>
    </rPh>
    <phoneticPr fontId="3"/>
  </si>
  <si>
    <r>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
    <phoneticPr fontId="3"/>
  </si>
  <si>
    <r>
      <t>○○の実施に当たって集落全体の企画・立案・取りまとめを行う</t>
    </r>
    <phoneticPr fontId="3"/>
  </si>
  <si>
    <r>
      <t>（別紙様式４）</t>
    </r>
    <phoneticPr fontId="3"/>
  </si>
  <si>
    <r>
      <t>事業名
(工期)</t>
    </r>
    <rPh sb="0" eb="1">
      <t>コト</t>
    </rPh>
    <rPh sb="1" eb="2">
      <t>ギョウ</t>
    </rPh>
    <rPh sb="2" eb="3">
      <t>メイ</t>
    </rPh>
    <rPh sb="5" eb="7">
      <t>コウキ</t>
    </rPh>
    <phoneticPr fontId="3"/>
  </si>
  <si>
    <r>
      <t>都道府
県名</t>
    </r>
    <phoneticPr fontId="3"/>
  </si>
  <si>
    <r>
      <t>関係市町村名</t>
    </r>
    <phoneticPr fontId="3"/>
  </si>
  <si>
    <r>
      <t>地 区 名</t>
    </r>
    <phoneticPr fontId="3"/>
  </si>
  <si>
    <r>
      <t>通　年　施　行　実　施　計　画</t>
    </r>
    <phoneticPr fontId="3"/>
  </si>
  <si>
    <r>
      <t>区　分</t>
    </r>
    <rPh sb="0" eb="1">
      <t>ク</t>
    </rPh>
    <rPh sb="2" eb="3">
      <t>ブン</t>
    </rPh>
    <phoneticPr fontId="3"/>
  </si>
  <si>
    <r>
      <t>年度工事実施予定区域</t>
    </r>
    <phoneticPr fontId="3"/>
  </si>
  <si>
    <r>
      <t>工事計画期間及び稲作期間</t>
    </r>
    <phoneticPr fontId="3"/>
  </si>
  <si>
    <r>
      <t>実施
面積
(ha)</t>
    </r>
    <phoneticPr fontId="3"/>
  </si>
  <si>
    <r>
      <t>うち対
象農用
地面積
(ha)</t>
    </r>
    <phoneticPr fontId="3"/>
  </si>
  <si>
    <r>
      <t>令和　　年</t>
    </r>
    <phoneticPr fontId="3"/>
  </si>
  <si>
    <r>
      <t>うち土地改良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</si>
  <si>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</si>
  <si>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</si>
  <si>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</si>
  <si>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</si>
  <si>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</si>
  <si>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</si>
  <si>
    <t>10月</t>
  </si>
  <si>
    <t>11月</t>
  </si>
  <si>
    <t>12月</t>
  </si>
  <si>
    <r>
      <t>１月</t>
    </r>
    <phoneticPr fontId="3"/>
  </si>
  <si>
    <t>２月</t>
  </si>
  <si>
    <t>３月</t>
  </si>
  <si>
    <r>
      <t>工区</t>
    </r>
    <phoneticPr fontId="3"/>
  </si>
  <si>
    <r>
      <t>注１）工区の区分は、区画整理その他面的工事に係る通年施行区域の計画発注工区によるものとする。</t>
    </r>
    <phoneticPr fontId="3"/>
  </si>
  <si>
    <r>
      <t>注２）対象農用地面積は、中山間地域等直接支払交付金実施要領第４の２の対象農用地の面積をいう。</t>
    </r>
    <phoneticPr fontId="3"/>
  </si>
  <si>
    <r>
      <t>注３）土地改良通年施行面積は、集落協定等に記載された面積とする（なお、現況の各筆ごとの識別が可能な図面</t>
    </r>
    <phoneticPr fontId="3"/>
  </si>
  <si>
    <r>
      <t>（１／1,000～１／5,000程度）に通年施行区域を赤色で表示したものを添付すること。）。</t>
    </r>
    <phoneticPr fontId="3"/>
  </si>
  <si>
    <r>
      <t>（別紙様式５）</t>
    </r>
    <rPh sb="1" eb="3">
      <t>ベッシ</t>
    </rPh>
    <rPh sb="3" eb="5">
      <t>ヨウシキ</t>
    </rPh>
    <phoneticPr fontId="3"/>
  </si>
  <si>
    <r>
      <t>農業所得の確認に関する承諾書</t>
    </r>
    <phoneticPr fontId="3"/>
  </si>
  <si>
    <r>
      <t>住　所</t>
    </r>
    <phoneticPr fontId="3"/>
  </si>
  <si>
    <r>
      <t>氏　名（農 業 者）</t>
    </r>
    <phoneticPr fontId="3"/>
  </si>
  <si>
    <r>
      <t>注２）承諾のない場合は、交付金の交付の対象者となることが確認できないため、本交付金の実施ができない場合がある。</t>
    </r>
    <phoneticPr fontId="3"/>
  </si>
  <si>
    <r>
      <t>注３）対象者は、個人又は一戸一法人で、協定に位置づけられている農用地の管理を行っている者。</t>
    </r>
    <phoneticPr fontId="3"/>
  </si>
  <si>
    <t>特認地域</t>
  </si>
  <si>
    <r>
      <t>単価一覧</t>
    </r>
    <rPh sb="0" eb="2">
      <t>タンカ</t>
    </rPh>
    <rPh sb="2" eb="4">
      <t>イチラン</t>
    </rPh>
    <phoneticPr fontId="3"/>
  </si>
  <si>
    <r>
      <t>田</t>
    </r>
    <rPh sb="0" eb="1">
      <t>デン</t>
    </rPh>
    <phoneticPr fontId="3"/>
  </si>
  <si>
    <r>
      <t>緩傾斜</t>
    </r>
    <rPh sb="0" eb="3">
      <t>カンケイシャ</t>
    </rPh>
    <phoneticPr fontId="3"/>
  </si>
  <si>
    <r>
      <t>高齢化・耕作放棄率</t>
    </r>
    <rPh sb="0" eb="3">
      <t>コウレイカ</t>
    </rPh>
    <rPh sb="4" eb="6">
      <t>コウサク</t>
    </rPh>
    <rPh sb="6" eb="8">
      <t>ホウキ</t>
    </rPh>
    <rPh sb="8" eb="9">
      <t>リツ</t>
    </rPh>
    <phoneticPr fontId="3"/>
  </si>
  <si>
    <r>
      <t>交付対象外</t>
    </r>
    <rPh sb="0" eb="2">
      <t>コウフ</t>
    </rPh>
    <rPh sb="2" eb="4">
      <t>タイショウ</t>
    </rPh>
    <rPh sb="4" eb="5">
      <t>ガイ</t>
    </rPh>
    <phoneticPr fontId="3"/>
  </si>
  <si>
    <r>
      <t>協定に含めない管理すべき農用地</t>
    </r>
    <rPh sb="0" eb="2">
      <t>キョウテイ</t>
    </rPh>
    <rPh sb="3" eb="4">
      <t>フク</t>
    </rPh>
    <rPh sb="7" eb="9">
      <t>カンリ</t>
    </rPh>
    <rPh sb="12" eb="15">
      <t>ノウヨウチ</t>
    </rPh>
    <phoneticPr fontId="3"/>
  </si>
  <si>
    <r>
      <t>畑</t>
    </r>
    <rPh sb="0" eb="1">
      <t>ハタ</t>
    </rPh>
    <phoneticPr fontId="3"/>
  </si>
  <si>
    <r>
      <t>草地</t>
    </r>
    <rPh sb="0" eb="2">
      <t>ソウチ</t>
    </rPh>
    <phoneticPr fontId="3"/>
  </si>
  <si>
    <r>
      <t>採草放牧地</t>
    </r>
    <rPh sb="0" eb="2">
      <t>サイソウ</t>
    </rPh>
    <rPh sb="2" eb="4">
      <t>ホウボク</t>
    </rPh>
    <rPh sb="4" eb="5">
      <t>チ</t>
    </rPh>
    <phoneticPr fontId="3"/>
  </si>
  <si>
    <r>
      <t>草地比率の高い草地</t>
    </r>
    <rPh sb="0" eb="2">
      <t>ソウチ</t>
    </rPh>
    <rPh sb="2" eb="4">
      <t>ヒリツ</t>
    </rPh>
    <rPh sb="5" eb="6">
      <t>タカ</t>
    </rPh>
    <rPh sb="7" eb="9">
      <t>ソウチ</t>
    </rPh>
    <phoneticPr fontId="3"/>
  </si>
  <si>
    <r>
      <t>地目、傾斜</t>
    </r>
    <rPh sb="0" eb="2">
      <t>チモク</t>
    </rPh>
    <rPh sb="3" eb="5">
      <t>ケイシャ</t>
    </rPh>
    <phoneticPr fontId="3"/>
  </si>
  <si>
    <r>
      <t>交付単価</t>
    </r>
    <rPh sb="0" eb="2">
      <t>コウフ</t>
    </rPh>
    <rPh sb="2" eb="4">
      <t>タンカ</t>
    </rPh>
    <phoneticPr fontId="3"/>
  </si>
  <si>
    <r>
      <t>○○町○○番の２</t>
    </r>
    <rPh sb="2" eb="3">
      <t>マチ</t>
    </rPh>
    <rPh sb="5" eb="6">
      <t>バン</t>
    </rPh>
    <phoneticPr fontId="3"/>
  </si>
  <si>
    <r>
      <t>○○町○○番の３</t>
    </r>
    <rPh sb="2" eb="3">
      <t>マチ</t>
    </rPh>
    <rPh sb="5" eb="6">
      <t>バン</t>
    </rPh>
    <phoneticPr fontId="3"/>
  </si>
  <si>
    <r>
      <t>○○町○○番の４</t>
    </r>
    <rPh sb="2" eb="3">
      <t>マチ</t>
    </rPh>
    <rPh sb="5" eb="6">
      <t>バン</t>
    </rPh>
    <phoneticPr fontId="3"/>
  </si>
  <si>
    <r>
      <t>○○町○○番の５</t>
    </r>
    <rPh sb="2" eb="3">
      <t>マチ</t>
    </rPh>
    <rPh sb="5" eb="6">
      <t>バン</t>
    </rPh>
    <phoneticPr fontId="3"/>
  </si>
  <si>
    <r>
      <t>○○町○○番の６</t>
    </r>
    <rPh sb="2" eb="3">
      <t>マチ</t>
    </rPh>
    <rPh sb="5" eb="6">
      <t>バン</t>
    </rPh>
    <phoneticPr fontId="3"/>
  </si>
  <si>
    <r>
      <t>○○町○○番の７</t>
    </r>
    <rPh sb="2" eb="3">
      <t>マチ</t>
    </rPh>
    <rPh sb="5" eb="6">
      <t>バン</t>
    </rPh>
    <phoneticPr fontId="3"/>
  </si>
  <si>
    <r>
      <t>○○町○○番の８</t>
    </r>
    <rPh sb="2" eb="3">
      <t>マチ</t>
    </rPh>
    <rPh sb="5" eb="6">
      <t>バン</t>
    </rPh>
    <phoneticPr fontId="3"/>
  </si>
  <si>
    <r>
      <t>農用地の現況及び活動内容</t>
    </r>
    <phoneticPr fontId="3"/>
  </si>
  <si>
    <r>
      <t>土地改良通年施行</t>
    </r>
    <phoneticPr fontId="3"/>
  </si>
  <si>
    <r>
      <t>○○町○○番の９</t>
    </r>
    <rPh sb="2" eb="3">
      <t>マチ</t>
    </rPh>
    <rPh sb="5" eb="6">
      <t>バン</t>
    </rPh>
    <phoneticPr fontId="3"/>
  </si>
  <si>
    <r>
      <t>○○町○○番の１０</t>
    </r>
    <rPh sb="2" eb="3">
      <t>マチ</t>
    </rPh>
    <rPh sb="5" eb="6">
      <t>バン</t>
    </rPh>
    <phoneticPr fontId="3"/>
  </si>
  <si>
    <t>F</t>
  </si>
  <si>
    <t>G</t>
  </si>
  <si>
    <t>H</t>
  </si>
  <si>
    <t>I</t>
  </si>
  <si>
    <t>J</t>
  </si>
  <si>
    <r>
      <t>○○ ○○土地改良区</t>
    </r>
    <rPh sb="5" eb="7">
      <t>トチ</t>
    </rPh>
    <rPh sb="7" eb="9">
      <t>カイリョウ</t>
    </rPh>
    <rPh sb="9" eb="10">
      <t>ク</t>
    </rPh>
    <phoneticPr fontId="3"/>
  </si>
  <si>
    <t>K</t>
  </si>
  <si>
    <t>L</t>
  </si>
  <si>
    <t>M</t>
  </si>
  <si>
    <t>エ</t>
  </si>
  <si>
    <t>ケ</t>
  </si>
  <si>
    <r>
      <t>農事組合法人 ××営農</t>
    </r>
    <rPh sb="0" eb="2">
      <t>ノウジ</t>
    </rPh>
    <rPh sb="2" eb="4">
      <t>クミアイ</t>
    </rPh>
    <rPh sb="4" eb="6">
      <t>ホウジン</t>
    </rPh>
    <rPh sb="9" eb="11">
      <t>エイノウ</t>
    </rPh>
    <phoneticPr fontId="3"/>
  </si>
  <si>
    <r>
      <t>○○組合</t>
    </r>
    <rPh sb="2" eb="4">
      <t>クミアイ</t>
    </rPh>
    <phoneticPr fontId="3"/>
  </si>
  <si>
    <r>
      <t>××組合</t>
    </r>
    <rPh sb="2" eb="4">
      <t>クミアイ</t>
    </rPh>
    <phoneticPr fontId="3"/>
  </si>
  <si>
    <r>
      <t>ア</t>
    </r>
    <phoneticPr fontId="3"/>
  </si>
  <si>
    <r>
      <t>中核的リーダーの人数（人）</t>
    </r>
    <rPh sb="0" eb="3">
      <t>チュウカクテキ</t>
    </rPh>
    <rPh sb="8" eb="10">
      <t>ニンズウ</t>
    </rPh>
    <rPh sb="11" eb="12">
      <t>ニン</t>
    </rPh>
    <phoneticPr fontId="3"/>
  </si>
  <si>
    <r>
      <t>協定参加者に占める中核的リーダーの割合（％）</t>
    </r>
    <rPh sb="0" eb="2">
      <t>キョウテイ</t>
    </rPh>
    <rPh sb="2" eb="5">
      <t>サンカシャ</t>
    </rPh>
    <rPh sb="6" eb="7">
      <t>シ</t>
    </rPh>
    <rPh sb="9" eb="12">
      <t>チュウカクテキ</t>
    </rPh>
    <rPh sb="17" eb="19">
      <t>ワリアイ</t>
    </rPh>
    <phoneticPr fontId="3"/>
  </si>
  <si>
    <r>
      <t>○○の実施に当たって○○地区の企画・立案・取りまとめを行う</t>
    </r>
    <rPh sb="12" eb="14">
      <t>チク</t>
    </rPh>
    <phoneticPr fontId="3"/>
  </si>
  <si>
    <r>
      <t>行を追加する場合はこれより上の行をコピーして「コピーしたセルの挿入」をしてください。</t>
    </r>
    <rPh sb="0" eb="1">
      <t>ギョウ</t>
    </rPh>
    <rPh sb="2" eb="4">
      <t>ツイカ</t>
    </rPh>
    <rPh sb="6" eb="8">
      <t>バアイ</t>
    </rPh>
    <rPh sb="13" eb="14">
      <t>ウエ</t>
    </rPh>
    <rPh sb="15" eb="16">
      <t>ギョウ</t>
    </rPh>
    <rPh sb="31" eb="33">
      <t>ソウニュウ</t>
    </rPh>
    <phoneticPr fontId="3"/>
  </si>
  <si>
    <r>
      <t>単価区分</t>
    </r>
    <rPh sb="0" eb="2">
      <t>タンカ</t>
    </rPh>
    <rPh sb="2" eb="4">
      <t>クブン</t>
    </rPh>
    <phoneticPr fontId="3"/>
  </si>
  <si>
    <r>
      <t>ア）水路清掃</t>
    </r>
    <phoneticPr fontId="3"/>
  </si>
  <si>
    <r>
      <t>イ）草刈り</t>
    </r>
    <phoneticPr fontId="3"/>
  </si>
  <si>
    <r>
      <t>ア）簡易補修</t>
    </r>
    <rPh sb="2" eb="4">
      <t>カンイ</t>
    </rPh>
    <rPh sb="4" eb="6">
      <t>ホシュウ</t>
    </rPh>
    <phoneticPr fontId="3"/>
  </si>
  <si>
    <r>
      <t>】</t>
    </r>
    <phoneticPr fontId="3"/>
  </si>
  <si>
    <r>
      <t>）</t>
    </r>
    <phoneticPr fontId="3"/>
  </si>
  <si>
    <r>
      <t>（配分割合：</t>
    </r>
    <phoneticPr fontId="3"/>
  </si>
  <si>
    <r>
      <t>年度</t>
    </r>
    <rPh sb="0" eb="2">
      <t>ネンド</t>
    </rPh>
    <phoneticPr fontId="3"/>
  </si>
  <si>
    <r>
      <t>～</t>
    </r>
    <phoneticPr fontId="3"/>
  </si>
  <si>
    <r>
      <t>注）協定参加者に占める中核的リーダーの割合は、中核的リーダーの人数を協定参加者数で除した率とする。</t>
    </r>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</si>
  <si>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r>
      <t>対象農用地面積（㎡）</t>
    </r>
    <phoneticPr fontId="3"/>
  </si>
  <si>
    <r>
      <t>○○を実施する</t>
    </r>
    <rPh sb="3" eb="5">
      <t>ジッシ</t>
    </rPh>
    <phoneticPr fontId="3"/>
  </si>
  <si>
    <r>
      <t>１　集落協定の管理体制（構成員の役割分担）</t>
    </r>
    <phoneticPr fontId="3"/>
  </si>
  <si>
    <t>役職名等</t>
  </si>
  <si>
    <r>
      <t>氏名</t>
    </r>
    <rPh sb="0" eb="2">
      <t>シメイ</t>
    </rPh>
    <phoneticPr fontId="3"/>
  </si>
  <si>
    <r>
      <t>代表者</t>
    </r>
    <rPh sb="0" eb="3">
      <t>ダイヒョウシャ</t>
    </rPh>
    <phoneticPr fontId="3"/>
  </si>
  <si>
    <r>
      <t>書記担当</t>
    </r>
    <phoneticPr fontId="3"/>
  </si>
  <si>
    <r>
      <t>会計担当</t>
    </r>
    <phoneticPr fontId="3"/>
  </si>
  <si>
    <r>
      <t>共同機械担当</t>
    </r>
    <phoneticPr fontId="3"/>
  </si>
  <si>
    <r>
      <t>土地改良施設担当</t>
    </r>
    <phoneticPr fontId="3"/>
  </si>
  <si>
    <r>
      <t>法面点検担当</t>
    </r>
    <phoneticPr fontId="3"/>
  </si>
  <si>
    <r>
      <t>注）事務作業が一部の者に集中して過大な負担となっていないか、事務作業を担う者への報酬が適正な水準となっているか等について、協定参加者で確認すること。</t>
    </r>
    <phoneticPr fontId="3"/>
  </si>
  <si>
    <r>
      <t>２　集落協定上の基幹的活動において中核的なリーダーとしての役割を果たす担い手として指定する者</t>
    </r>
    <phoneticPr fontId="3"/>
  </si>
  <si>
    <r>
      <t>第２  農用地の管理方法</t>
    </r>
    <phoneticPr fontId="3"/>
  </si>
  <si>
    <r>
      <t>　以下の項目のうち該当項目に○印を記入</t>
    </r>
    <phoneticPr fontId="3"/>
  </si>
  <si>
    <r>
      <t>内                 容</t>
    </r>
    <phoneticPr fontId="3"/>
  </si>
  <si>
    <r>
      <t>(1) 農用地</t>
    </r>
    <phoneticPr fontId="3"/>
  </si>
  <si>
    <r>
      <t>①耕作者が農作業を継続できなくなった場合には、速やかに農業委員会のあっせんを受ける。</t>
    </r>
    <phoneticPr fontId="3"/>
  </si>
  <si>
    <r>
      <t>②農業公社が受託する。</t>
    </r>
    <phoneticPr fontId="3"/>
  </si>
  <si>
    <r>
      <t>③集落協定参加者が協定内容に従って管理する。</t>
    </r>
    <phoneticPr fontId="3"/>
  </si>
  <si>
    <r>
      <t>④その他（　　　　　　　　　　　　　　　　）</t>
    </r>
    <phoneticPr fontId="3"/>
  </si>
  <si>
    <r>
      <t>(2) 水路・農道等</t>
    </r>
    <phoneticPr fontId="3"/>
  </si>
  <si>
    <r>
      <t>①協定参加者全員で泥上げ、草刈りを行う。</t>
    </r>
    <phoneticPr fontId="3"/>
  </si>
  <si>
    <r>
      <t>②集落申し合わせ事項により定期的な除草等の作業を行う。</t>
    </r>
    <phoneticPr fontId="3"/>
  </si>
  <si>
    <r>
      <t>第３　協定対象となる農用地</t>
    </r>
    <phoneticPr fontId="3"/>
  </si>
  <si>
    <r>
      <t>第４  集落マスタープラン（必須事項）</t>
    </r>
    <phoneticPr fontId="3"/>
  </si>
  <si>
    <r>
      <t>協定農用地
面積</t>
    </r>
    <phoneticPr fontId="3"/>
  </si>
  <si>
    <r>
      <t>③既荒廃農地を協定農用地に含めない場合には、協定農用地に悪影響を与えないよう草刈り、防虫対策等の保全管理を行う。</t>
    </r>
    <phoneticPr fontId="3"/>
  </si>
  <si>
    <r>
      <t>④農地法面の崩壊を未然に防止するため、集落内の担い手を中心に定期的な点検を行う。　</t>
    </r>
    <phoneticPr fontId="3"/>
  </si>
  <si>
    <r>
      <t>⑤協定農用地への柵、ネット等の設置等により鳥獣害防止対策を行う。</t>
    </r>
    <phoneticPr fontId="3"/>
  </si>
  <si>
    <r>
      <t>②棚田オーナー制度の実施、市民農園・体験農園の開設・運営を行う。</t>
    </r>
    <phoneticPr fontId="3"/>
  </si>
  <si>
    <r>
      <t>⑨堆きゅう肥の施肥、拮抗植物の利用、アイガモ・鯉の利用、輪作の徹底、緑肥作物の作付け等を行う。</t>
    </r>
    <phoneticPr fontId="3"/>
  </si>
  <si>
    <r>
      <t>③景観作物を作付ける。</t>
    </r>
    <phoneticPr fontId="3"/>
  </si>
  <si>
    <r>
      <t>④土壌流亡に配慮した営農を行う（等高線栽培、根の張る植物を畝間に植栽）。</t>
    </r>
    <phoneticPr fontId="3"/>
  </si>
  <si>
    <r>
      <t>⑤体験民宿を実施する（グリーン・ツーリズム）。</t>
    </r>
    <phoneticPr fontId="3"/>
  </si>
  <si>
    <r>
      <t>⑥魚類・昆虫類の保護を行う（ビオトープの確保）。</t>
    </r>
    <phoneticPr fontId="3"/>
  </si>
  <si>
    <r>
      <t>⑦冬期の湛水化、不作付地での水張り等の鳥類の餌場の確保を図る。</t>
    </r>
    <phoneticPr fontId="3"/>
  </si>
  <si>
    <r>
      <t>⑧粗放的畜産を行う。</t>
    </r>
    <phoneticPr fontId="3"/>
  </si>
  <si>
    <r>
      <t>　【体制整備単価の場合に使用】</t>
    </r>
    <phoneticPr fontId="3"/>
  </si>
  <si>
    <r>
      <t>第８  農業生産活動等の体制整備として取り組むべき事項（体制整備単価交付必須事項）</t>
    </r>
    <phoneticPr fontId="3"/>
  </si>
  <si>
    <r>
      <t>取　り　組　む　べ　き　事　項</t>
    </r>
    <phoneticPr fontId="3"/>
  </si>
  <si>
    <r>
      <t>第９　加算措置適用のために取り組むべき事項（加算措置必須要件）</t>
    </r>
    <phoneticPr fontId="3"/>
  </si>
  <si>
    <r>
      <t>（別紙様式３）</t>
    </r>
    <rPh sb="1" eb="3">
      <t>ベッシ</t>
    </rPh>
    <rPh sb="3" eb="5">
      <t>ヨウシキ</t>
    </rPh>
    <phoneticPr fontId="3"/>
  </si>
  <si>
    <r>
      <t>協定対象施設の管理方法</t>
    </r>
    <phoneticPr fontId="3"/>
  </si>
  <si>
    <r>
      <t>区   分</t>
    </r>
    <phoneticPr fontId="3"/>
  </si>
  <si>
    <r>
      <t>施　 　設</t>
    </r>
    <phoneticPr fontId="3"/>
  </si>
  <si>
    <r>
      <t>管理作業者</t>
    </r>
    <phoneticPr fontId="3"/>
  </si>
  <si>
    <r>
      <t>管理方法等</t>
    </r>
    <phoneticPr fontId="3"/>
  </si>
  <si>
    <r>
      <t xml:space="preserve"> 管理作業の
 代  表  者</t>
    </r>
    <phoneticPr fontId="3"/>
  </si>
  <si>
    <r>
      <t>用水路</t>
    </r>
    <rPh sb="0" eb="1">
      <t>ヨウ</t>
    </rPh>
    <phoneticPr fontId="3"/>
  </si>
  <si>
    <r>
      <t>排水路</t>
    </r>
    <phoneticPr fontId="3"/>
  </si>
  <si>
    <r>
      <t>傾斜</t>
    </r>
    <rPh sb="0" eb="2">
      <t>ケイシャ</t>
    </rPh>
    <phoneticPr fontId="3"/>
  </si>
  <si>
    <r>
      <t>耕作地</t>
    </r>
    <rPh sb="0" eb="2">
      <t>コウサク</t>
    </rPh>
    <rPh sb="2" eb="3">
      <t>チ</t>
    </rPh>
    <phoneticPr fontId="3"/>
  </si>
  <si>
    <r>
      <t>その他（具体的活動内容欄に記入）</t>
    </r>
    <rPh sb="4" eb="7">
      <t>グタイテキ</t>
    </rPh>
    <rPh sb="7" eb="9">
      <t>カツドウ</t>
    </rPh>
    <rPh sb="9" eb="11">
      <t>ナイヨウ</t>
    </rPh>
    <rPh sb="11" eb="12">
      <t>ラン</t>
    </rPh>
    <phoneticPr fontId="3"/>
  </si>
  <si>
    <r>
      <t>農用地の現況</t>
    </r>
    <phoneticPr fontId="3"/>
  </si>
  <si>
    <r>
      <t>第５　農業生産活動等として取り組むべき事項</t>
    </r>
    <phoneticPr fontId="3"/>
  </si>
  <si>
    <r>
      <t>第６　促進計画の「その他促進計画の実施に関し当該市町村が必要と認める事項」により
　　規定すべき事項</t>
    </r>
    <phoneticPr fontId="3"/>
  </si>
  <si>
    <r>
      <t>第７  交付金の使用方法等</t>
    </r>
    <phoneticPr fontId="3"/>
  </si>
  <si>
    <r>
      <t>棚田地域振興活動加算</t>
    </r>
    <phoneticPr fontId="3"/>
  </si>
  <si>
    <r>
      <t>　多面的機能支払交付金実施要綱別紙１第５の２に基づく活動計画に定める施設と同一。</t>
    </r>
    <phoneticPr fontId="3"/>
  </si>
  <si>
    <r>
      <t>　</t>
    </r>
    <phoneticPr fontId="3"/>
  </si>
  <si>
    <r>
      <t>A1団地</t>
    </r>
    <rPh sb="2" eb="4">
      <t>ダンチ</t>
    </rPh>
    <phoneticPr fontId="3"/>
  </si>
  <si>
    <r>
      <t>B1団地</t>
    </r>
    <rPh sb="2" eb="4">
      <t>ダンチ</t>
    </rPh>
    <phoneticPr fontId="3"/>
  </si>
  <si>
    <r>
      <t>B2団地</t>
    </r>
    <rPh sb="2" eb="4">
      <t>ダンチ</t>
    </rPh>
    <phoneticPr fontId="3"/>
  </si>
  <si>
    <r>
      <t>B3団地</t>
    </r>
    <rPh sb="2" eb="4">
      <t>ダンチ</t>
    </rPh>
    <phoneticPr fontId="3"/>
  </si>
  <si>
    <r>
      <t>B4団地</t>
    </r>
    <rPh sb="2" eb="4">
      <t>ダンチ</t>
    </rPh>
    <phoneticPr fontId="3"/>
  </si>
  <si>
    <r>
      <t>B5団地</t>
    </r>
    <rPh sb="2" eb="4">
      <t>ダンチ</t>
    </rPh>
    <phoneticPr fontId="3"/>
  </si>
  <si>
    <r>
      <t>B6団地</t>
    </r>
    <rPh sb="2" eb="4">
      <t>ダンチ</t>
    </rPh>
    <phoneticPr fontId="3"/>
  </si>
  <si>
    <r>
      <t>B7団地</t>
    </r>
    <rPh sb="2" eb="4">
      <t>ダンチ</t>
    </rPh>
    <phoneticPr fontId="3"/>
  </si>
  <si>
    <r>
      <t>B8団地</t>
    </r>
    <rPh sb="2" eb="4">
      <t>ダンチ</t>
    </rPh>
    <phoneticPr fontId="3"/>
  </si>
  <si>
    <r>
      <t>C1団地</t>
    </r>
    <rPh sb="2" eb="4">
      <t>ダンチ</t>
    </rPh>
    <phoneticPr fontId="3"/>
  </si>
  <si>
    <r>
      <t>D1団地</t>
    </r>
    <rPh sb="2" eb="4">
      <t>ダンチ</t>
    </rPh>
    <phoneticPr fontId="3"/>
  </si>
  <si>
    <r>
      <t>○○町○○番の２４</t>
    </r>
    <rPh sb="2" eb="3">
      <t>マチ</t>
    </rPh>
    <rPh sb="5" eb="6">
      <t>バン</t>
    </rPh>
    <phoneticPr fontId="3"/>
  </si>
  <si>
    <r>
      <t>○○町○○番の２５</t>
    </r>
    <rPh sb="2" eb="3">
      <t>マチ</t>
    </rPh>
    <rPh sb="5" eb="6">
      <t>バン</t>
    </rPh>
    <phoneticPr fontId="3"/>
  </si>
  <si>
    <r>
      <t>体験農園を実施し、都市住民との交流を深める。</t>
    </r>
    <rPh sb="0" eb="2">
      <t>タイケン</t>
    </rPh>
    <rPh sb="2" eb="4">
      <t>ノウエン</t>
    </rPh>
    <rPh sb="5" eb="7">
      <t>ジッシ</t>
    </rPh>
    <rPh sb="9" eb="11">
      <t>トシ</t>
    </rPh>
    <rPh sb="11" eb="13">
      <t>ジュウミン</t>
    </rPh>
    <rPh sb="15" eb="17">
      <t>コウリュウ</t>
    </rPh>
    <rPh sb="18" eb="19">
      <t>フカ</t>
    </rPh>
    <phoneticPr fontId="3"/>
  </si>
  <si>
    <r>
      <t>○○○○他</t>
    </r>
    <rPh sb="4" eb="5">
      <t>ホカ</t>
    </rPh>
    <phoneticPr fontId="3"/>
  </si>
  <si>
    <t>○○○○</t>
  </si>
  <si>
    <r>
      <t>E1団地</t>
    </r>
    <rPh sb="2" eb="4">
      <t>ダンチ</t>
    </rPh>
    <phoneticPr fontId="3"/>
  </si>
  <si>
    <r>
      <t>F1団地</t>
    </r>
    <rPh sb="2" eb="4">
      <t>ダンチ</t>
    </rPh>
    <phoneticPr fontId="3"/>
  </si>
  <si>
    <r>
      <t>超急傾斜農地
棚田地域振興農地のうち</t>
    </r>
    <rPh sb="0" eb="1">
      <t>チョウ</t>
    </rPh>
    <rPh sb="1" eb="4">
      <t>キュウケイシャ</t>
    </rPh>
    <rPh sb="4" eb="6">
      <t>ノウチ</t>
    </rPh>
    <phoneticPr fontId="3"/>
  </si>
  <si>
    <r>
      <t>こちらのセルには関数が入っているので変更しないでください。</t>
    </r>
    <rPh sb="8" eb="10">
      <t>カンスウ</t>
    </rPh>
    <rPh sb="11" eb="12">
      <t>ハイ</t>
    </rPh>
    <rPh sb="18" eb="20">
      <t>ヘンコウ</t>
    </rPh>
    <phoneticPr fontId="3"/>
  </si>
  <si>
    <r>
      <t>〇</t>
    </r>
    <phoneticPr fontId="3"/>
  </si>
  <si>
    <r>
      <t>〇</t>
    </r>
    <phoneticPr fontId="3"/>
  </si>
  <si>
    <r>
      <t>・</t>
    </r>
    <r>
      <rPr>
        <rFont val="HG丸ｺﾞｼｯｸM-PRO"/>
        <charset val="128"/>
        <family val="3"/>
        <b/>
        <color rgb="FFFF0000"/>
        <sz val="10"/>
        <u val="single"/>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</si>
  <si>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</si>
  <si>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</si>
  <si>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</si>
  <si>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</si>
  <si>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</si>
  <si>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</si>
  <si>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</si>
  <si>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</si>
  <si>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</si>
  <si>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r>
      <t>[012]協定参加者総計</t>
    </r>
    <phoneticPr fontId="3"/>
  </si>
  <si>
    <r>
      <t>[013]うち中核的リーダー</t>
    </r>
    <phoneticPr fontId="3"/>
  </si>
  <si>
    <r>
      <t>[016]農業者（人）</t>
    </r>
    <phoneticPr fontId="3"/>
  </si>
  <si>
    <r>
      <t>[017]農業法人数</t>
    </r>
    <rPh sb="5" eb="7">
      <t>ノウギョウ</t>
    </rPh>
    <rPh sb="7" eb="9">
      <t>ホウジン</t>
    </rPh>
    <rPh sb="9" eb="10">
      <t>スウ</t>
    </rPh>
    <phoneticPr fontId="3"/>
  </si>
  <si>
    <r>
      <t>[018]農業生産組織数</t>
    </r>
    <rPh sb="5" eb="7">
      <t>ノウギョウ</t>
    </rPh>
    <rPh sb="7" eb="9">
      <t>セイサン</t>
    </rPh>
    <rPh sb="9" eb="11">
      <t>ソシキ</t>
    </rPh>
    <rPh sb="11" eb="12">
      <t>スウ</t>
    </rPh>
    <phoneticPr fontId="3"/>
  </si>
  <si>
    <r>
      <t>[019]土地改良区</t>
    </r>
    <phoneticPr fontId="3"/>
  </si>
  <si>
    <r>
      <t>[020]水利組合</t>
    </r>
    <phoneticPr fontId="3"/>
  </si>
  <si>
    <r>
      <t>[021]非農業者（人）</t>
    </r>
    <phoneticPr fontId="3"/>
  </si>
  <si>
    <r>
      <t>[022]その他</t>
    </r>
    <phoneticPr fontId="3"/>
  </si>
  <si>
    <r>
      <t>[023]協定参加者の年齢区分別計</t>
    </r>
    <phoneticPr fontId="3"/>
  </si>
  <si>
    <r>
      <t>[024]参加者_39歳以下</t>
    </r>
    <phoneticPr fontId="3"/>
  </si>
  <si>
    <r>
      <t>[025]参加者_40～44歳</t>
    </r>
    <phoneticPr fontId="3"/>
  </si>
  <si>
    <r>
      <t>[026]参加者_45～49歳</t>
    </r>
    <phoneticPr fontId="3"/>
  </si>
  <si>
    <r>
      <t>[027]参加者_50～54歳</t>
    </r>
    <phoneticPr fontId="3"/>
  </si>
  <si>
    <r>
      <t>[028]参加者_55～59歳</t>
    </r>
    <phoneticPr fontId="3"/>
  </si>
  <si>
    <r>
      <t>[029]参加者_60～64歳</t>
    </r>
    <phoneticPr fontId="3"/>
  </si>
  <si>
    <r>
      <t>[030]参加者_65～69歳</t>
    </r>
    <phoneticPr fontId="3"/>
  </si>
  <si>
    <r>
      <t>[031]参加者_70～74歳</t>
    </r>
    <phoneticPr fontId="3"/>
  </si>
  <si>
    <r>
      <t>[032]参加者_75～79歳</t>
    </r>
    <phoneticPr fontId="3"/>
  </si>
  <si>
    <r>
      <t>[033]参加者_80歳以上</t>
    </r>
    <phoneticPr fontId="3"/>
  </si>
  <si>
    <r>
      <t>①協定識別事項</t>
    </r>
    <rPh sb="1" eb="3">
      <t>キョウテイ</t>
    </rPh>
    <rPh sb="3" eb="5">
      <t>シキベツ</t>
    </rPh>
    <rPh sb="5" eb="7">
      <t>ジコウ</t>
    </rPh>
    <phoneticPr fontId="3"/>
  </si>
  <si>
    <r>
      <t>②協定参加者</t>
    </r>
    <rPh sb="1" eb="3">
      <t>キョウテイ</t>
    </rPh>
    <rPh sb="3" eb="6">
      <t>サンカシャ</t>
    </rPh>
    <phoneticPr fontId="3"/>
  </si>
  <si>
    <r>
      <t>協定識別コード</t>
    </r>
    <rPh sb="0" eb="2">
      <t>キョウテイ</t>
    </rPh>
    <rPh sb="2" eb="4">
      <t>シキベツ</t>
    </rPh>
    <phoneticPr fontId="3"/>
  </si>
  <si>
    <r>
      <t>市町村名</t>
    </r>
    <rPh sb="0" eb="3">
      <t>シチョウソン</t>
    </rPh>
    <rPh sb="3" eb="4">
      <t>メイ</t>
    </rPh>
    <phoneticPr fontId="3"/>
  </si>
  <si>
    <r>
      <t>地方公共団体コード</t>
    </r>
    <rPh sb="0" eb="2">
      <t>チホウ</t>
    </rPh>
    <rPh sb="2" eb="4">
      <t>コウキョウ</t>
    </rPh>
    <rPh sb="4" eb="6">
      <t>ダンタイ</t>
    </rPh>
    <phoneticPr fontId="3"/>
  </si>
  <si>
    <r>
      <t>協定識別コード重複確認セル</t>
    </r>
    <rPh sb="0" eb="2">
      <t>キョウテイ</t>
    </rPh>
    <rPh sb="2" eb="4">
      <t>シキベツ</t>
    </rPh>
    <rPh sb="7" eb="9">
      <t>ジュウフク</t>
    </rPh>
    <rPh sb="9" eb="11">
      <t>カクニン</t>
    </rPh>
    <phoneticPr fontId="3"/>
  </si>
  <si>
    <r>
      <t>協定の所在地</t>
    </r>
    <rPh sb="0" eb="2">
      <t>キョウテイ</t>
    </rPh>
    <rPh sb="3" eb="6">
      <t>ショザイチ</t>
    </rPh>
    <phoneticPr fontId="3"/>
  </si>
  <si>
    <r>
      <t>協定認定年度（交付開始年度）</t>
    </r>
    <rPh sb="0" eb="2">
      <t>キョウテイ</t>
    </rPh>
    <rPh sb="2" eb="4">
      <t>ニンテイ</t>
    </rPh>
    <rPh sb="4" eb="6">
      <t>ネンド</t>
    </rPh>
    <rPh sb="7" eb="9">
      <t>コウフ</t>
    </rPh>
    <rPh sb="9" eb="11">
      <t>カイシ</t>
    </rPh>
    <rPh sb="11" eb="13">
      <t>ネンド</t>
    </rPh>
    <phoneticPr fontId="3"/>
  </si>
  <si>
    <r>
      <t>複数の市町村にまたがる協定の事項</t>
    </r>
    <phoneticPr fontId="3"/>
  </si>
  <si>
    <r>
      <t>協定参加者総計</t>
    </r>
    <rPh sb="0" eb="2">
      <t>キョウテイ</t>
    </rPh>
    <rPh sb="2" eb="5">
      <t>サンカシャ</t>
    </rPh>
    <rPh sb="5" eb="7">
      <t>ソウケイ</t>
    </rPh>
    <phoneticPr fontId="3"/>
  </si>
  <si>
    <r>
      <t>協定整理
番号</t>
    </r>
    <rPh sb="0" eb="2">
      <t>キョウテイ</t>
    </rPh>
    <rPh sb="2" eb="4">
      <t>セイリ</t>
    </rPh>
    <rPh sb="5" eb="7">
      <t>バンゴウ</t>
    </rPh>
    <phoneticPr fontId="3"/>
  </si>
  <si>
    <r>
      <t>農業者（人）</t>
    </r>
    <rPh sb="0" eb="3">
      <t>ノウギョウシャ</t>
    </rPh>
    <rPh sb="4" eb="5">
      <t>ニン</t>
    </rPh>
    <phoneticPr fontId="3"/>
  </si>
  <si>
    <r>
      <t>農業法人数</t>
    </r>
    <rPh sb="0" eb="2">
      <t>ノウギョウ</t>
    </rPh>
    <rPh sb="2" eb="4">
      <t>ホウジン</t>
    </rPh>
    <rPh sb="4" eb="5">
      <t>スウ</t>
    </rPh>
    <phoneticPr fontId="3"/>
  </si>
  <si>
    <r>
      <t>農業生産組織数</t>
    </r>
    <rPh sb="0" eb="6">
      <t>ノウギョウセイサンソシキ</t>
    </rPh>
    <rPh sb="6" eb="7">
      <t>スウ</t>
    </rPh>
    <phoneticPr fontId="3"/>
  </si>
  <si>
    <r>
      <t>土地改良区</t>
    </r>
    <rPh sb="0" eb="2">
      <t>トチ</t>
    </rPh>
    <rPh sb="2" eb="4">
      <t>カイリョウ</t>
    </rPh>
    <rPh sb="4" eb="5">
      <t>ク</t>
    </rPh>
    <phoneticPr fontId="3"/>
  </si>
  <si>
    <r>
      <t>水利組合</t>
    </r>
    <rPh sb="0" eb="2">
      <t>スイリ</t>
    </rPh>
    <rPh sb="2" eb="4">
      <t>クミアイ</t>
    </rPh>
    <phoneticPr fontId="3"/>
  </si>
  <si>
    <r>
      <t>非農業者（人）</t>
    </r>
    <rPh sb="0" eb="1">
      <t>ヒ</t>
    </rPh>
    <rPh sb="1" eb="4">
      <t>ノウギョウシャ</t>
    </rPh>
    <rPh sb="5" eb="6">
      <t>ニン</t>
    </rPh>
    <phoneticPr fontId="3"/>
  </si>
  <si>
    <r>
      <t>その他</t>
    </r>
    <rPh sb="2" eb="3">
      <t>タ</t>
    </rPh>
    <phoneticPr fontId="3"/>
  </si>
  <si>
    <r>
      <t>協定参加者の年齢区分別計</t>
    </r>
    <rPh sb="0" eb="2">
      <t>キョウテイ</t>
    </rPh>
    <rPh sb="2" eb="5">
      <t>サンカシャ</t>
    </rPh>
    <rPh sb="6" eb="8">
      <t>ネンレイ</t>
    </rPh>
    <rPh sb="8" eb="10">
      <t>クブン</t>
    </rPh>
    <rPh sb="10" eb="11">
      <t>ベツ</t>
    </rPh>
    <rPh sb="11" eb="12">
      <t>ケイ</t>
    </rPh>
    <phoneticPr fontId="3"/>
  </si>
  <si>
    <r>
      <t>39歳以下</t>
    </r>
    <rPh sb="2" eb="5">
      <t>サイイカ</t>
    </rPh>
    <phoneticPr fontId="3"/>
  </si>
  <si>
    <r>
      <t>40～44歳</t>
    </r>
    <rPh sb="5" eb="6">
      <t>サイ</t>
    </rPh>
    <phoneticPr fontId="3"/>
  </si>
  <si>
    <r>
      <t>45～49歳</t>
    </r>
    <rPh sb="5" eb="6">
      <t>サイ</t>
    </rPh>
    <phoneticPr fontId="3"/>
  </si>
  <si>
    <r>
      <t>50～54歳</t>
    </r>
    <rPh sb="5" eb="6">
      <t>サイ</t>
    </rPh>
    <phoneticPr fontId="3"/>
  </si>
  <si>
    <r>
      <t>55～59歳</t>
    </r>
    <rPh sb="5" eb="6">
      <t>サイ</t>
    </rPh>
    <phoneticPr fontId="3"/>
  </si>
  <si>
    <r>
      <t>60～64歳</t>
    </r>
    <rPh sb="5" eb="6">
      <t>サイ</t>
    </rPh>
    <phoneticPr fontId="3"/>
  </si>
  <si>
    <r>
      <t>65～69歳</t>
    </r>
    <rPh sb="5" eb="6">
      <t>サイ</t>
    </rPh>
    <phoneticPr fontId="3"/>
  </si>
  <si>
    <r>
      <t>70～74歳</t>
    </r>
    <rPh sb="5" eb="6">
      <t>サイ</t>
    </rPh>
    <phoneticPr fontId="3"/>
  </si>
  <si>
    <r>
      <t>75～79歳</t>
    </r>
    <rPh sb="5" eb="6">
      <t>サイ</t>
    </rPh>
    <phoneticPr fontId="3"/>
  </si>
  <si>
    <r>
      <t>80歳以上</t>
    </r>
    <rPh sb="2" eb="3">
      <t>サイ</t>
    </rPh>
    <rPh sb="3" eb="5">
      <t>イジョウ</t>
    </rPh>
    <phoneticPr fontId="3"/>
  </si>
  <si>
    <r>
      <t>うち
中核的リーダー（人）</t>
    </r>
    <rPh sb="3" eb="6">
      <t>チュウカクテキ</t>
    </rPh>
    <rPh sb="11" eb="12">
      <t>ニン</t>
    </rPh>
    <phoneticPr fontId="3"/>
  </si>
  <si>
    <r>
      <t>整数</t>
    </r>
    <rPh sb="0" eb="2">
      <t>セイスウ</t>
    </rPh>
    <phoneticPr fontId="3"/>
  </si>
  <si>
    <r>
      <t>自動入力</t>
    </r>
    <rPh sb="0" eb="2">
      <t>ジドウ</t>
    </rPh>
    <rPh sb="2" eb="4">
      <t>ニュウリョク</t>
    </rPh>
    <phoneticPr fontId="3"/>
  </si>
  <si>
    <r>
      <t>文字</t>
    </r>
    <rPh sb="0" eb="2">
      <t>モジ</t>
    </rPh>
    <phoneticPr fontId="3"/>
  </si>
  <si>
    <r>
      <t>リスト</t>
    </r>
    <phoneticPr fontId="3"/>
  </si>
  <si>
    <r>
      <t>[034]地域区分</t>
    </r>
    <phoneticPr fontId="3"/>
  </si>
  <si>
    <r>
      <t>[035]協定締結面積総計</t>
    </r>
    <phoneticPr fontId="3"/>
  </si>
  <si>
    <r>
      <t>[036]田_面積計</t>
    </r>
    <phoneticPr fontId="3"/>
  </si>
  <si>
    <r>
      <t>[037]田_急傾斜</t>
    </r>
    <phoneticPr fontId="3"/>
  </si>
  <si>
    <r>
      <t>[038]田_緩傾斜</t>
    </r>
    <phoneticPr fontId="3"/>
  </si>
  <si>
    <r>
      <t>[039]田_高齢化・耕作放棄率</t>
    </r>
    <phoneticPr fontId="3"/>
  </si>
  <si>
    <r>
      <t>[040]田_小区画不整形</t>
    </r>
    <phoneticPr fontId="3"/>
  </si>
  <si>
    <r>
      <t>[041]田_特認基準</t>
    </r>
    <phoneticPr fontId="3"/>
  </si>
  <si>
    <r>
      <t>[042]田_交付対象外</t>
    </r>
    <phoneticPr fontId="3"/>
  </si>
  <si>
    <r>
      <t>[043]畑_面積計</t>
    </r>
    <phoneticPr fontId="3"/>
  </si>
  <si>
    <r>
      <t>[044]畑_急傾斜</t>
    </r>
    <phoneticPr fontId="3"/>
  </si>
  <si>
    <r>
      <t>[045]畑_緩傾斜</t>
    </r>
    <phoneticPr fontId="3"/>
  </si>
  <si>
    <r>
      <t>[046]畑_高齢化・耕作放棄率</t>
    </r>
    <phoneticPr fontId="3"/>
  </si>
  <si>
    <r>
      <t>[047]畑_特認基準</t>
    </r>
    <phoneticPr fontId="3"/>
  </si>
  <si>
    <r>
      <t>[048]畑_交付対象外（田畑混在）</t>
    </r>
    <phoneticPr fontId="3"/>
  </si>
  <si>
    <r>
      <t>[049]畑_交付対象外（田畑混在以外）</t>
    </r>
    <phoneticPr fontId="3"/>
  </si>
  <si>
    <r>
      <t>[050]草地_面積計</t>
    </r>
    <phoneticPr fontId="3"/>
  </si>
  <si>
    <r>
      <t>[051]草地_急傾斜</t>
    </r>
    <phoneticPr fontId="3"/>
  </si>
  <si>
    <r>
      <t>[052]草地_緩傾斜</t>
    </r>
    <phoneticPr fontId="3"/>
  </si>
  <si>
    <r>
      <t>[053]草地_草地比率の高い草地</t>
    </r>
    <phoneticPr fontId="3"/>
  </si>
  <si>
    <r>
      <t>[054]草地_高齢化・耕作放棄率</t>
    </r>
    <phoneticPr fontId="3"/>
  </si>
  <si>
    <r>
      <t>[055]草地_特認基準</t>
    </r>
    <phoneticPr fontId="3"/>
  </si>
  <si>
    <r>
      <t>[056]草地_交付対象外（田草地混在）</t>
    </r>
    <phoneticPr fontId="3"/>
  </si>
  <si>
    <r>
      <t>[057]草地_交付対象外（田草地混在以外）</t>
    </r>
    <phoneticPr fontId="3"/>
  </si>
  <si>
    <r>
      <t>[058]採草放牧地_面積計</t>
    </r>
    <phoneticPr fontId="3"/>
  </si>
  <si>
    <r>
      <t>[059]採草放牧地_急傾斜</t>
    </r>
    <phoneticPr fontId="3"/>
  </si>
  <si>
    <r>
      <t>[060]採草放牧地_緩傾斜</t>
    </r>
    <phoneticPr fontId="3"/>
  </si>
  <si>
    <r>
      <t>[061]採草放牧地_特認基準</t>
    </r>
    <phoneticPr fontId="3"/>
  </si>
  <si>
    <r>
      <t>[062]採草放牧地_交付対象外（田採草放牧地混在）</t>
    </r>
    <phoneticPr fontId="3"/>
  </si>
  <si>
    <r>
      <t>[063]採草放牧地_交付対象外（田採草放牧地混在以外)</t>
    </r>
    <phoneticPr fontId="3"/>
  </si>
  <si>
    <r>
      <t>[064]通常地域_面積計</t>
    </r>
    <phoneticPr fontId="3"/>
  </si>
  <si>
    <r>
      <t>[065]通常地域_田_面積計</t>
    </r>
    <phoneticPr fontId="3"/>
  </si>
  <si>
    <r>
      <t>[066]通常地域_田_急傾斜</t>
    </r>
    <phoneticPr fontId="3"/>
  </si>
  <si>
    <r>
      <t>[067]通常地域_田_緩傾斜</t>
    </r>
    <phoneticPr fontId="3"/>
  </si>
  <si>
    <r>
      <t>[068]通常地域_田_高齢化耕作放棄率</t>
    </r>
    <phoneticPr fontId="3"/>
  </si>
  <si>
    <r>
      <t>[069]通常地域_田_小区画不整形</t>
    </r>
    <phoneticPr fontId="3"/>
  </si>
  <si>
    <r>
      <t>[070]通常地域_田_特認基準</t>
    </r>
    <phoneticPr fontId="3"/>
  </si>
  <si>
    <r>
      <t>[071]通常地域_田_交付対象外</t>
    </r>
    <phoneticPr fontId="3"/>
  </si>
  <si>
    <r>
      <t>[072]通常地域_畑_面積計</t>
    </r>
    <phoneticPr fontId="3"/>
  </si>
  <si>
    <r>
      <t>[073]通常地域_畑_急傾斜</t>
    </r>
    <phoneticPr fontId="3"/>
  </si>
  <si>
    <r>
      <t>[074]通常地域_畑_緩傾斜</t>
    </r>
    <phoneticPr fontId="3"/>
  </si>
  <si>
    <r>
      <t>[075]通常地域_畑_高齢化耕作放棄率</t>
    </r>
    <phoneticPr fontId="3"/>
  </si>
  <si>
    <r>
      <t>[076]通常地域_畑_特認基準</t>
    </r>
    <phoneticPr fontId="3"/>
  </si>
  <si>
    <r>
      <t>[077]通常地域_畑_交付対象外（田畑混在）</t>
    </r>
    <phoneticPr fontId="3"/>
  </si>
  <si>
    <r>
      <t>[078]通常地域_畑_交付対象外（田畑混在以外）</t>
    </r>
    <phoneticPr fontId="3"/>
  </si>
  <si>
    <r>
      <t>[079]通常地域_草地_面積計</t>
    </r>
    <phoneticPr fontId="3"/>
  </si>
  <si>
    <r>
      <t>[080]通常地域_草地_急傾斜</t>
    </r>
    <phoneticPr fontId="3"/>
  </si>
  <si>
    <r>
      <t>[081]通常地域_草地_緩傾斜</t>
    </r>
    <phoneticPr fontId="3"/>
  </si>
  <si>
    <r>
      <t>[082]通常地域_草地_草地比率の高い草地</t>
    </r>
    <phoneticPr fontId="3"/>
  </si>
  <si>
    <r>
      <t>[083]通常地域_草地_高齢化耕作放棄率</t>
    </r>
    <phoneticPr fontId="3"/>
  </si>
  <si>
    <r>
      <t>[084]通常地域_草地_特認基準</t>
    </r>
    <phoneticPr fontId="3"/>
  </si>
  <si>
    <r>
      <t>[085]通常地域_草地_交付対象外（田草地混在）</t>
    </r>
    <phoneticPr fontId="3"/>
  </si>
  <si>
    <r>
      <t>[086]通常地域_草地_交付対象外（田草地混在以外）</t>
    </r>
    <phoneticPr fontId="3"/>
  </si>
  <si>
    <r>
      <t>[087]通常地域_採草放牧地_面積計</t>
    </r>
    <phoneticPr fontId="3"/>
  </si>
  <si>
    <r>
      <t>[088]通常地域_採草放牧地_急傾斜</t>
    </r>
    <phoneticPr fontId="3"/>
  </si>
  <si>
    <r>
      <t>[089]通常地域_採草放牧地_緩傾斜</t>
    </r>
    <phoneticPr fontId="3"/>
  </si>
  <si>
    <r>
      <t>[090]通常地域_採草放牧地_特認基準</t>
    </r>
    <phoneticPr fontId="3"/>
  </si>
  <si>
    <r>
      <t>[091]通常地域_採草放牧地_交付対象外（田採草混在）</t>
    </r>
    <phoneticPr fontId="3"/>
  </si>
  <si>
    <r>
      <t>[092]通常地域_採草放牧地_交付対象外（田採草混在以外）</t>
    </r>
    <phoneticPr fontId="3"/>
  </si>
  <si>
    <r>
      <t>[093]特認地域_基準区分</t>
    </r>
    <phoneticPr fontId="3"/>
  </si>
  <si>
    <r>
      <t>[094]特認地域_面積計</t>
    </r>
    <phoneticPr fontId="3"/>
  </si>
  <si>
    <r>
      <t>[095]特認地域_田_面積計</t>
    </r>
    <phoneticPr fontId="3"/>
  </si>
  <si>
    <r>
      <t>[096]特認地域_田_急傾斜</t>
    </r>
    <phoneticPr fontId="3"/>
  </si>
  <si>
    <r>
      <t>[097]特認地域_田_緩傾斜</t>
    </r>
    <phoneticPr fontId="3"/>
  </si>
  <si>
    <r>
      <t>[098]特認地域_田_高齢化耕作放棄率</t>
    </r>
    <phoneticPr fontId="3"/>
  </si>
  <si>
    <r>
      <t>[099]特認地域_田_小区画不整形</t>
    </r>
    <phoneticPr fontId="3"/>
  </si>
  <si>
    <r>
      <t>[100]特認地域_田_特認基準</t>
    </r>
    <phoneticPr fontId="3"/>
  </si>
  <si>
    <r>
      <t>[101]特認地域_田_交付対象外</t>
    </r>
    <phoneticPr fontId="3"/>
  </si>
  <si>
    <r>
      <t>[102]特認地域_畑_面積計</t>
    </r>
    <phoneticPr fontId="3"/>
  </si>
  <si>
    <r>
      <t>[103]特認地域_畑_急傾斜</t>
    </r>
    <phoneticPr fontId="3"/>
  </si>
  <si>
    <r>
      <t>[104]特認地域_畑_緩傾斜</t>
    </r>
    <phoneticPr fontId="3"/>
  </si>
  <si>
    <r>
      <t>[105]特認地域_畑_高齢化耕作放棄率</t>
    </r>
    <phoneticPr fontId="3"/>
  </si>
  <si>
    <r>
      <t>[106]特認地域_畑_特認基準</t>
    </r>
    <phoneticPr fontId="3"/>
  </si>
  <si>
    <r>
      <t>[107]特認地域_畑_交付対象外（田畑混在）</t>
    </r>
    <phoneticPr fontId="3"/>
  </si>
  <si>
    <r>
      <t>[108]特認地域_畑_（田畑混在地以外）</t>
    </r>
    <phoneticPr fontId="3"/>
  </si>
  <si>
    <r>
      <t>[109]特認地域_草地_面積計</t>
    </r>
    <phoneticPr fontId="3"/>
  </si>
  <si>
    <r>
      <t>[110]特認地域_草地_急傾斜</t>
    </r>
    <phoneticPr fontId="3"/>
  </si>
  <si>
    <r>
      <t>[111]特認地域_草地_緩傾斜</t>
    </r>
    <phoneticPr fontId="3"/>
  </si>
  <si>
    <r>
      <t>[112]特認地域_草地_草地比率の高い草地</t>
    </r>
    <phoneticPr fontId="3"/>
  </si>
  <si>
    <r>
      <t>[113]特認地域_草地_高齢化耕作放棄率</t>
    </r>
    <phoneticPr fontId="3"/>
  </si>
  <si>
    <r>
      <t>[114]特認地域_草地_特認基準</t>
    </r>
    <phoneticPr fontId="3"/>
  </si>
  <si>
    <r>
      <t>[115]特認地域_草地_交付対象外（田草地混在）</t>
    </r>
    <phoneticPr fontId="3"/>
  </si>
  <si>
    <r>
      <t>[116]特認地域_草地_交付対象外（田草地混在以外）</t>
    </r>
    <phoneticPr fontId="3"/>
  </si>
  <si>
    <r>
      <t>[117]特認地域_採草放牧地_面積計</t>
    </r>
    <phoneticPr fontId="3"/>
  </si>
  <si>
    <r>
      <t>[118]特認地域_採草放牧地_急傾斜</t>
    </r>
    <phoneticPr fontId="3"/>
  </si>
  <si>
    <r>
      <t>[119]特認地域_採草放牧地_緩傾斜</t>
    </r>
    <phoneticPr fontId="3"/>
  </si>
  <si>
    <r>
      <t>[120]特認地域_採草放牧地_特認基準</t>
    </r>
    <phoneticPr fontId="3"/>
  </si>
  <si>
    <r>
      <t>[121]特認地域_採草放牧地_交付対象外（田採草混在地）</t>
    </r>
    <phoneticPr fontId="3"/>
  </si>
  <si>
    <r>
      <t>[122]特認地域_採草放牧地_交付対象外（田採草混在地以外）</t>
    </r>
    <phoneticPr fontId="3"/>
  </si>
  <si>
    <r>
      <t>[123]本体交付金交付額</t>
    </r>
    <rPh sb="5" eb="7">
      <t>ホンタイ</t>
    </rPh>
    <rPh sb="7" eb="10">
      <t>コウフキン</t>
    </rPh>
    <rPh sb="10" eb="13">
      <t>コウフガク</t>
    </rPh>
    <phoneticPr fontId="3"/>
  </si>
  <si>
    <r>
      <t>[124]うち国費</t>
    </r>
    <rPh sb="7" eb="9">
      <t>コクヒ</t>
    </rPh>
    <phoneticPr fontId="3"/>
  </si>
  <si>
    <r>
      <t>[125]協定農用地の一部除外_面積計</t>
    </r>
    <phoneticPr fontId="3"/>
  </si>
  <si>
    <r>
      <t>[126]協定農用地の一部除外_耕作未実施_計</t>
    </r>
    <phoneticPr fontId="3"/>
  </si>
  <si>
    <r>
      <t>[127]協定農用地の一部除外_耕作未実施_耕作放棄</t>
    </r>
    <phoneticPr fontId="3"/>
  </si>
  <si>
    <r>
      <t>[131]協定農用地の一部除外_耕作未実施_その他</t>
    </r>
    <phoneticPr fontId="3"/>
  </si>
  <si>
    <r>
      <t>[132]協定農用地の一部除外_耕作未実施_その他の内容</t>
    </r>
    <phoneticPr fontId="3"/>
  </si>
  <si>
    <r>
      <t>[134]協定農用地の一部除外_死亡・病気・高齢</t>
    </r>
    <phoneticPr fontId="3"/>
  </si>
  <si>
    <r>
      <t>[135]協定農用地の一部除外_自然災害</t>
    </r>
    <phoneticPr fontId="3"/>
  </si>
  <si>
    <r>
      <t>[136]協定農用地の一部除外_土地収用</t>
    </r>
    <phoneticPr fontId="3"/>
  </si>
  <si>
    <r>
      <t>[137]協定農用地の一部除外_農業用施設</t>
    </r>
    <phoneticPr fontId="3"/>
  </si>
  <si>
    <r>
      <t>[144]復旧_既荒廃農地</t>
    </r>
    <phoneticPr fontId="3"/>
  </si>
  <si>
    <r>
      <t>[145]復旧_既荒廃農地_うち復旧済面積</t>
    </r>
    <phoneticPr fontId="3"/>
  </si>
  <si>
    <r>
      <t>[146]復旧_既荒廃農地_田</t>
    </r>
    <phoneticPr fontId="3"/>
  </si>
  <si>
    <r>
      <t>[147]復旧_既荒廃農地_畑</t>
    </r>
    <phoneticPr fontId="3"/>
  </si>
  <si>
    <r>
      <t>[148]復旧_既荒廃農地_草地</t>
    </r>
    <phoneticPr fontId="3"/>
  </si>
  <si>
    <r>
      <t>[149]復旧_自然災害</t>
    </r>
    <phoneticPr fontId="3"/>
  </si>
  <si>
    <r>
      <t>[150]復旧_自然災害_うち復旧済面積</t>
    </r>
    <phoneticPr fontId="3"/>
  </si>
  <si>
    <r>
      <t>[151]協定に含めない管理すべき荒廃農地の管理面積</t>
    </r>
    <phoneticPr fontId="3"/>
  </si>
  <si>
    <r>
      <t>③協定締結面積</t>
    </r>
    <rPh sb="1" eb="3">
      <t>キョウテイ</t>
    </rPh>
    <rPh sb="3" eb="5">
      <t>テイケツ</t>
    </rPh>
    <rPh sb="5" eb="7">
      <t>メンセキ</t>
    </rPh>
    <phoneticPr fontId="3"/>
  </si>
  <si>
    <r>
      <t>協定締結面積総計</t>
    </r>
    <rPh sb="0" eb="2">
      <t>キョウテイ</t>
    </rPh>
    <rPh sb="2" eb="4">
      <t>テイケツ</t>
    </rPh>
    <rPh sb="4" eb="6">
      <t>メンセキ</t>
    </rPh>
    <rPh sb="6" eb="8">
      <t>ソウケイ</t>
    </rPh>
    <phoneticPr fontId="3"/>
  </si>
  <si>
    <r>
      <t>通常・特認地域別、地目別及び交付基準別協定締結面積</t>
    </r>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</si>
  <si>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r>
      <t>本体交付金交付額（円）</t>
    </r>
    <rPh sb="0" eb="2">
      <t>ホンタイ</t>
    </rPh>
    <rPh sb="2" eb="5">
      <t>コウフキン</t>
    </rPh>
    <rPh sb="5" eb="8">
      <t>コウフガク</t>
    </rPh>
    <rPh sb="9" eb="10">
      <t>エン</t>
    </rPh>
    <phoneticPr fontId="3"/>
  </si>
  <si>
    <r>
      <t>協定農用地の一部を除外した場合の理由、面積</t>
    </r>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</si>
  <si>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rFont val="ＭＳ Ｐゴシック"/>
        <charset val="128"/>
        <family val="3"/>
        <b/>
        <color rgb="FF000000"/>
        <sz val="10"/>
      </rPr>
      <t>既荒廃農地の復旧面積</t>
    </r>
    <rPh sb="12" eb="13">
      <t>キ</t>
    </rPh>
    <rPh sb="13" eb="17">
      <t>コウハイノウチ</t>
    </rPh>
    <rPh sb="18" eb="20">
      <t>フッキュウ</t>
    </rPh>
    <rPh sb="20" eb="22">
      <t>メンセキ</t>
    </rPh>
    <phoneticPr fontId="3"/>
  </si>
  <si>
    <r>
      <t>協定締結面積［50］うち</t>
    </r>
    <r>
      <rPr>
        <rFont val="ＭＳ Ｐゴシック"/>
        <charset val="128"/>
        <family val="3"/>
        <b/>
        <color rgb="FF000000"/>
        <sz val="10"/>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</si>
  <si>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r>
      <t>協定に含めない管理すべき荒廃農地の管理面積</t>
    </r>
    <rPh sb="0" eb="2">
      <t>キョウテイ</t>
    </rPh>
    <rPh sb="3" eb="4">
      <t>フク</t>
    </rPh>
    <rPh sb="7" eb="9">
      <t>カンリ</t>
    </rPh>
    <rPh sb="12" eb="14">
      <t>コウハイ</t>
    </rPh>
    <rPh sb="14" eb="16">
      <t>ノウチ</t>
    </rPh>
    <rPh sb="17" eb="19">
      <t>カンリ</t>
    </rPh>
    <rPh sb="19" eb="21">
      <t>メンセキ</t>
    </rPh>
    <phoneticPr fontId="3"/>
  </si>
  <si>
    <r>
      <t>通常地域+特認地域</t>
    </r>
    <rPh sb="0" eb="2">
      <t>ツウジョウ</t>
    </rPh>
    <rPh sb="2" eb="4">
      <t>チイキ</t>
    </rPh>
    <rPh sb="5" eb="6">
      <t>トク</t>
    </rPh>
    <rPh sb="6" eb="7">
      <t>ニン</t>
    </rPh>
    <rPh sb="7" eb="9">
      <t>チイキ</t>
    </rPh>
    <phoneticPr fontId="3"/>
  </si>
  <si>
    <r>
      <t>うち国費（円）</t>
    </r>
    <rPh sb="2" eb="4">
      <t>コクヒ</t>
    </rPh>
    <rPh sb="5" eb="6">
      <t>エン</t>
    </rPh>
    <phoneticPr fontId="3"/>
  </si>
  <si>
    <r>
      <t>協定農用地の一部除外面積の合計</t>
    </r>
    <phoneticPr fontId="3"/>
  </si>
  <si>
    <r>
      <t>交付金の返還を伴うもの</t>
    </r>
    <rPh sb="0" eb="3">
      <t>コウフキン</t>
    </rPh>
    <rPh sb="4" eb="6">
      <t>ヘンカン</t>
    </rPh>
    <rPh sb="7" eb="8">
      <t>トモナ</t>
    </rPh>
    <phoneticPr fontId="3"/>
  </si>
  <si>
    <r>
      <t>交付金の返還が免責されるもの</t>
    </r>
    <rPh sb="0" eb="3">
      <t>コウフキン</t>
    </rPh>
    <rPh sb="4" eb="6">
      <t>ヘンカン</t>
    </rPh>
    <rPh sb="7" eb="9">
      <t>メンセキ</t>
    </rPh>
    <phoneticPr fontId="3"/>
  </si>
  <si>
    <r>
      <t>田面積計</t>
    </r>
    <rPh sb="0" eb="1">
      <t>デン</t>
    </rPh>
    <rPh sb="1" eb="3">
      <t>メンセキ</t>
    </rPh>
    <rPh sb="3" eb="4">
      <t>ケイ</t>
    </rPh>
    <phoneticPr fontId="3"/>
  </si>
  <si>
    <r>
      <t>畑面積計</t>
    </r>
    <rPh sb="0" eb="1">
      <t>ハタ</t>
    </rPh>
    <rPh sb="1" eb="3">
      <t>メンセキ</t>
    </rPh>
    <rPh sb="3" eb="4">
      <t>ケイ</t>
    </rPh>
    <phoneticPr fontId="3"/>
  </si>
  <si>
    <r>
      <t>草地面積計</t>
    </r>
    <rPh sb="0" eb="2">
      <t>クサチ</t>
    </rPh>
    <rPh sb="2" eb="4">
      <t>メンセキ</t>
    </rPh>
    <rPh sb="4" eb="5">
      <t>ケイ</t>
    </rPh>
    <phoneticPr fontId="3"/>
  </si>
  <si>
    <r>
      <t>採草放牧地面積計</t>
    </r>
    <rPh sb="0" eb="2">
      <t>サイソウ</t>
    </rPh>
    <rPh sb="2" eb="4">
      <t>ホウボク</t>
    </rPh>
    <rPh sb="4" eb="5">
      <t>チ</t>
    </rPh>
    <rPh sb="5" eb="7">
      <t>メンセキ</t>
    </rPh>
    <rPh sb="7" eb="8">
      <t>ケイ</t>
    </rPh>
    <phoneticPr fontId="3"/>
  </si>
  <si>
    <r>
      <t>通常地域</t>
    </r>
    <rPh sb="0" eb="2">
      <t>ツウジョウ</t>
    </rPh>
    <rPh sb="2" eb="4">
      <t>チイキ</t>
    </rPh>
    <phoneticPr fontId="3"/>
  </si>
  <si>
    <r>
      <t>特認地域</t>
    </r>
    <rPh sb="0" eb="1">
      <t>トク</t>
    </rPh>
    <rPh sb="1" eb="2">
      <t>ニン</t>
    </rPh>
    <rPh sb="2" eb="4">
      <t>チイキ</t>
    </rPh>
    <phoneticPr fontId="3"/>
  </si>
  <si>
    <r>
      <t>既荒廃農地の復旧面積計</t>
    </r>
    <rPh sb="0" eb="1">
      <t>キ</t>
    </rPh>
    <rPh sb="1" eb="5">
      <t>コウハイノウチ</t>
    </rPh>
    <rPh sb="6" eb="8">
      <t>フッキュウ</t>
    </rPh>
    <rPh sb="8" eb="10">
      <t>メンセキ</t>
    </rPh>
    <rPh sb="10" eb="11">
      <t>ケイ</t>
    </rPh>
    <phoneticPr fontId="3"/>
  </si>
  <si>
    <r>
      <t>自然災害を受けている農用地の復旧面積計</t>
    </r>
    <rPh sb="0" eb="2">
      <t>シゼン</t>
    </rPh>
    <rPh sb="2" eb="4">
      <t>サイガイ</t>
    </rPh>
    <rPh sb="5" eb="6">
      <t>ウ</t>
    </rPh>
    <rPh sb="10" eb="13">
      <t>ノウヨウチ</t>
    </rPh>
    <rPh sb="14" eb="16">
      <t>フッキュウ</t>
    </rPh>
    <rPh sb="16" eb="18">
      <t>メンセキ</t>
    </rPh>
    <rPh sb="18" eb="19">
      <t>ケイ</t>
    </rPh>
    <phoneticPr fontId="3"/>
  </si>
  <si>
    <r>
      <t>緩傾斜</t>
    </r>
    <rPh sb="0" eb="1">
      <t>カン</t>
    </rPh>
    <rPh sb="1" eb="3">
      <t>ケイシャ</t>
    </rPh>
    <phoneticPr fontId="3"/>
  </si>
  <si>
    <r>
      <t>高齢化率・耕作放棄率</t>
    </r>
    <rPh sb="0" eb="3">
      <t>コウレイカ</t>
    </rPh>
    <rPh sb="3" eb="4">
      <t>リツ</t>
    </rPh>
    <rPh sb="5" eb="7">
      <t>コウサク</t>
    </rPh>
    <rPh sb="7" eb="9">
      <t>ホウキ</t>
    </rPh>
    <rPh sb="9" eb="10">
      <t>リツ</t>
    </rPh>
    <phoneticPr fontId="3"/>
  </si>
  <si>
    <r>
      <t>小区画不整形</t>
    </r>
    <rPh sb="0" eb="3">
      <t>ショウクカク</t>
    </rPh>
    <rPh sb="3" eb="5">
      <t>フセイ</t>
    </rPh>
    <rPh sb="5" eb="6">
      <t>ケイ</t>
    </rPh>
    <phoneticPr fontId="3"/>
  </si>
  <si>
    <r>
      <t>交付対象外</t>
    </r>
    <rPh sb="0" eb="2">
      <t>コウフ</t>
    </rPh>
    <rPh sb="2" eb="5">
      <t>タイショウガイ</t>
    </rPh>
    <phoneticPr fontId="3"/>
  </si>
  <si>
    <r>
      <t>交付対象外（田畑混在地）</t>
    </r>
    <rPh sb="6" eb="8">
      <t>デンパタ</t>
    </rPh>
    <rPh sb="8" eb="10">
      <t>コンザイ</t>
    </rPh>
    <rPh sb="10" eb="11">
      <t>チ</t>
    </rPh>
    <phoneticPr fontId="3"/>
  </si>
  <si>
    <r>
      <t>交付対象外（田畑混在地以外）</t>
    </r>
    <rPh sb="6" eb="8">
      <t>デンパタ</t>
    </rPh>
    <rPh sb="8" eb="10">
      <t>コンザイ</t>
    </rPh>
    <rPh sb="10" eb="11">
      <t>チ</t>
    </rPh>
    <rPh sb="11" eb="13">
      <t>イガイ</t>
    </rPh>
    <phoneticPr fontId="3"/>
  </si>
  <si>
    <r>
      <t>草地比率の高い草地</t>
    </r>
    <rPh sb="0" eb="2">
      <t>クサチ</t>
    </rPh>
    <rPh sb="2" eb="4">
      <t>ヒリツ</t>
    </rPh>
    <rPh sb="5" eb="6">
      <t>タカ</t>
    </rPh>
    <rPh sb="7" eb="9">
      <t>クサチ</t>
    </rPh>
    <phoneticPr fontId="3"/>
  </si>
  <si>
    <r>
      <t>特認基準</t>
    </r>
    <rPh sb="0" eb="1">
      <t>トク</t>
    </rPh>
    <rPh sb="1" eb="2">
      <t>ニン</t>
    </rPh>
    <rPh sb="2" eb="4">
      <t>キジュン</t>
    </rPh>
    <phoneticPr fontId="3"/>
  </si>
  <si>
    <r>
      <t>交付対象外（田草地混在地）</t>
    </r>
    <rPh sb="6" eb="7">
      <t>デン</t>
    </rPh>
    <rPh sb="7" eb="8">
      <t>ソウ</t>
    </rPh>
    <rPh sb="8" eb="9">
      <t>チ</t>
    </rPh>
    <rPh sb="9" eb="11">
      <t>コンザイ</t>
    </rPh>
    <rPh sb="11" eb="12">
      <t>チ</t>
    </rPh>
    <phoneticPr fontId="3"/>
  </si>
  <si>
    <r>
      <t>交付対象外（田草地混在地以外）</t>
    </r>
    <rPh sb="6" eb="7">
      <t>デン</t>
    </rPh>
    <rPh sb="7" eb="8">
      <t>ソウ</t>
    </rPh>
    <rPh sb="8" eb="9">
      <t>チ</t>
    </rPh>
    <rPh sb="9" eb="11">
      <t>コンザイ</t>
    </rPh>
    <rPh sb="11" eb="12">
      <t>チ</t>
    </rPh>
    <rPh sb="12" eb="14">
      <t>イガイ</t>
    </rPh>
    <phoneticPr fontId="3"/>
  </si>
  <si>
    <r>
      <t>交付対象外（田採草放牧地混在）</t>
    </r>
    <rPh sb="6" eb="7">
      <t>デン</t>
    </rPh>
    <rPh sb="7" eb="9">
      <t>サイソウ</t>
    </rPh>
    <rPh sb="9" eb="11">
      <t>ホウボク</t>
    </rPh>
    <rPh sb="11" eb="12">
      <t>チ</t>
    </rPh>
    <rPh sb="12" eb="14">
      <t>コンザイ</t>
    </rPh>
    <phoneticPr fontId="3"/>
  </si>
  <si>
    <r>
      <t>交付対象外（田採草放牧地混在以外）</t>
    </r>
    <rPh sb="6" eb="7">
      <t>デン</t>
    </rPh>
    <rPh sb="7" eb="9">
      <t>サイソウ</t>
    </rPh>
    <rPh sb="9" eb="11">
      <t>ホウボク</t>
    </rPh>
    <rPh sb="11" eb="12">
      <t>チ</t>
    </rPh>
    <rPh sb="12" eb="14">
      <t>コンザイ</t>
    </rPh>
    <rPh sb="14" eb="16">
      <t>イガイ</t>
    </rPh>
    <phoneticPr fontId="3"/>
  </si>
  <si>
    <r>
      <t>通常地域面積計</t>
    </r>
    <rPh sb="0" eb="2">
      <t>ツウジョウ</t>
    </rPh>
    <rPh sb="2" eb="4">
      <t>チイキ</t>
    </rPh>
    <rPh sb="4" eb="6">
      <t>メンセキ</t>
    </rPh>
    <rPh sb="6" eb="7">
      <t>ケイ</t>
    </rPh>
    <phoneticPr fontId="3"/>
  </si>
  <si>
    <r>
      <t>田面積計（通常地域）</t>
    </r>
    <rPh sb="0" eb="1">
      <t>デン</t>
    </rPh>
    <rPh sb="1" eb="3">
      <t>メンセキ</t>
    </rPh>
    <rPh sb="3" eb="4">
      <t>ケイ</t>
    </rPh>
    <rPh sb="5" eb="7">
      <t>ツウジョウ</t>
    </rPh>
    <rPh sb="7" eb="9">
      <t>チイキ</t>
    </rPh>
    <phoneticPr fontId="3"/>
  </si>
  <si>
    <r>
      <t>通常地域　田　交付基準別</t>
    </r>
    <rPh sb="0" eb="2">
      <t>ツウジョウ</t>
    </rPh>
    <rPh sb="2" eb="4">
      <t>チイキ</t>
    </rPh>
    <rPh sb="5" eb="6">
      <t>デン</t>
    </rPh>
    <rPh sb="7" eb="9">
      <t>コウフ</t>
    </rPh>
    <rPh sb="9" eb="11">
      <t>キジュン</t>
    </rPh>
    <rPh sb="11" eb="12">
      <t>ベツ</t>
    </rPh>
    <phoneticPr fontId="3"/>
  </si>
  <si>
    <r>
      <t>畑面積計（通常地域）</t>
    </r>
    <rPh sb="0" eb="1">
      <t>ハタ</t>
    </rPh>
    <rPh sb="1" eb="3">
      <t>メンセキ</t>
    </rPh>
    <rPh sb="3" eb="4">
      <t>ケイ</t>
    </rPh>
    <rPh sb="5" eb="7">
      <t>ツウジョウ</t>
    </rPh>
    <rPh sb="7" eb="9">
      <t>チイキ</t>
    </rPh>
    <phoneticPr fontId="3"/>
  </si>
  <si>
    <r>
      <t>通常地域　畑　交付基準別</t>
    </r>
    <rPh sb="0" eb="2">
      <t>ツウジョウ</t>
    </rPh>
    <rPh sb="2" eb="4">
      <t>チイキ</t>
    </rPh>
    <rPh sb="5" eb="6">
      <t>ハタ</t>
    </rPh>
    <rPh sb="7" eb="9">
      <t>コウフ</t>
    </rPh>
    <rPh sb="9" eb="11">
      <t>キジュン</t>
    </rPh>
    <rPh sb="11" eb="12">
      <t>ベツ</t>
    </rPh>
    <phoneticPr fontId="3"/>
  </si>
  <si>
    <r>
      <t>草地面積計（通常地域）</t>
    </r>
    <rPh sb="0" eb="2">
      <t>クサチ</t>
    </rPh>
    <rPh sb="2" eb="4">
      <t>メンセキ</t>
    </rPh>
    <rPh sb="4" eb="5">
      <t>ケイ</t>
    </rPh>
    <phoneticPr fontId="3"/>
  </si>
  <si>
    <r>
      <t>通常地域　草地　交付基準別</t>
    </r>
    <rPh sb="0" eb="2">
      <t>ツウジョウ</t>
    </rPh>
    <rPh sb="2" eb="4">
      <t>チイキ</t>
    </rPh>
    <rPh sb="5" eb="7">
      <t>クサチ</t>
    </rPh>
    <rPh sb="8" eb="10">
      <t>コウフ</t>
    </rPh>
    <rPh sb="10" eb="12">
      <t>キジュン</t>
    </rPh>
    <rPh sb="12" eb="13">
      <t>ベツ</t>
    </rPh>
    <phoneticPr fontId="3"/>
  </si>
  <si>
    <r>
      <t>採草放牧地面積計（通常地域）</t>
    </r>
    <rPh sb="0" eb="2">
      <t>サイソウ</t>
    </rPh>
    <rPh sb="2" eb="4">
      <t>ホウボク</t>
    </rPh>
    <rPh sb="4" eb="5">
      <t>チ</t>
    </rPh>
    <rPh sb="5" eb="7">
      <t>メンセキ</t>
    </rPh>
    <rPh sb="7" eb="8">
      <t>ケイ</t>
    </rPh>
    <phoneticPr fontId="3"/>
  </si>
  <si>
    <r>
      <t>通常地域　採草放牧地　交付基準別</t>
    </r>
    <rPh sb="0" eb="2">
      <t>ツウジョウ</t>
    </rPh>
    <rPh sb="2" eb="4">
      <t>チイキ</t>
    </rPh>
    <rPh sb="5" eb="7">
      <t>サイソウ</t>
    </rPh>
    <rPh sb="7" eb="9">
      <t>ホウボク</t>
    </rPh>
    <rPh sb="9" eb="10">
      <t>チ</t>
    </rPh>
    <rPh sb="11" eb="13">
      <t>コウフ</t>
    </rPh>
    <rPh sb="13" eb="15">
      <t>キジュン</t>
    </rPh>
    <rPh sb="15" eb="16">
      <t>ベツ</t>
    </rPh>
    <phoneticPr fontId="3"/>
  </si>
  <si>
    <r>
      <t>特認地域の基準区分</t>
    </r>
    <rPh sb="0" eb="2">
      <t>トクニン</t>
    </rPh>
    <rPh sb="2" eb="4">
      <t>チイキ</t>
    </rPh>
    <rPh sb="5" eb="7">
      <t>キジュン</t>
    </rPh>
    <rPh sb="7" eb="9">
      <t>クブン</t>
    </rPh>
    <phoneticPr fontId="3"/>
  </si>
  <si>
    <r>
      <t>特認地域面積計</t>
    </r>
    <rPh sb="0" eb="1">
      <t>トク</t>
    </rPh>
    <rPh sb="1" eb="2">
      <t>ニン</t>
    </rPh>
    <rPh sb="2" eb="4">
      <t>チイキ</t>
    </rPh>
    <rPh sb="4" eb="6">
      <t>メンセキ</t>
    </rPh>
    <rPh sb="6" eb="7">
      <t>ケイ</t>
    </rPh>
    <phoneticPr fontId="3"/>
  </si>
  <si>
    <r>
      <t>田面積計（特認地域）</t>
    </r>
    <rPh sb="0" eb="1">
      <t>デン</t>
    </rPh>
    <rPh sb="1" eb="3">
      <t>メンセキ</t>
    </rPh>
    <rPh sb="3" eb="4">
      <t>ケイ</t>
    </rPh>
    <rPh sb="5" eb="6">
      <t>トク</t>
    </rPh>
    <rPh sb="6" eb="7">
      <t>ニン</t>
    </rPh>
    <rPh sb="7" eb="9">
      <t>チイキ</t>
    </rPh>
    <phoneticPr fontId="3"/>
  </si>
  <si>
    <r>
      <t>特認地域　田　交付基準別</t>
    </r>
    <rPh sb="0" eb="1">
      <t>トク</t>
    </rPh>
    <rPh sb="1" eb="2">
      <t>ニン</t>
    </rPh>
    <rPh sb="2" eb="4">
      <t>チイキ</t>
    </rPh>
    <rPh sb="5" eb="6">
      <t>デン</t>
    </rPh>
    <rPh sb="7" eb="9">
      <t>コウフ</t>
    </rPh>
    <rPh sb="9" eb="11">
      <t>キジュン</t>
    </rPh>
    <rPh sb="11" eb="12">
      <t>ベツ</t>
    </rPh>
    <phoneticPr fontId="3"/>
  </si>
  <si>
    <r>
      <t>畑面積計（特認地域）</t>
    </r>
    <rPh sb="0" eb="1">
      <t>ハタ</t>
    </rPh>
    <rPh sb="1" eb="3">
      <t>メンセキ</t>
    </rPh>
    <rPh sb="3" eb="4">
      <t>ケイ</t>
    </rPh>
    <rPh sb="5" eb="6">
      <t>トク</t>
    </rPh>
    <rPh sb="6" eb="7">
      <t>ニン</t>
    </rPh>
    <rPh sb="7" eb="9">
      <t>チイキ</t>
    </rPh>
    <phoneticPr fontId="3"/>
  </si>
  <si>
    <r>
      <t>特認地域　畑　交付基準別</t>
    </r>
    <rPh sb="0" eb="1">
      <t>トク</t>
    </rPh>
    <rPh sb="1" eb="2">
      <t>ニン</t>
    </rPh>
    <rPh sb="2" eb="4">
      <t>チイキ</t>
    </rPh>
    <rPh sb="5" eb="6">
      <t>ハタ</t>
    </rPh>
    <rPh sb="7" eb="9">
      <t>コウフ</t>
    </rPh>
    <rPh sb="9" eb="11">
      <t>キジュン</t>
    </rPh>
    <rPh sb="11" eb="12">
      <t>ベツ</t>
    </rPh>
    <phoneticPr fontId="3"/>
  </si>
  <si>
    <r>
      <t>草地面積計（特認地域）</t>
    </r>
    <rPh sb="0" eb="2">
      <t>クサチ</t>
    </rPh>
    <rPh sb="2" eb="4">
      <t>メンセキ</t>
    </rPh>
    <rPh sb="4" eb="5">
      <t>ケイ</t>
    </rPh>
    <rPh sb="6" eb="7">
      <t>トク</t>
    </rPh>
    <rPh sb="7" eb="8">
      <t>ニン</t>
    </rPh>
    <phoneticPr fontId="3"/>
  </si>
  <si>
    <r>
      <t>特認地域　草地　交付基準別</t>
    </r>
    <rPh sb="0" eb="1">
      <t>トク</t>
    </rPh>
    <rPh sb="1" eb="2">
      <t>ニン</t>
    </rPh>
    <rPh sb="2" eb="4">
      <t>チイキ</t>
    </rPh>
    <rPh sb="5" eb="7">
      <t>クサチ</t>
    </rPh>
    <rPh sb="8" eb="10">
      <t>コウフ</t>
    </rPh>
    <rPh sb="10" eb="12">
      <t>キジュン</t>
    </rPh>
    <rPh sb="12" eb="13">
      <t>ベツ</t>
    </rPh>
    <phoneticPr fontId="3"/>
  </si>
  <si>
    <r>
      <t>採草放牧地面積計（特認地域）</t>
    </r>
    <rPh sb="0" eb="2">
      <t>サイソウ</t>
    </rPh>
    <rPh sb="2" eb="4">
      <t>ホウボク</t>
    </rPh>
    <rPh sb="4" eb="5">
      <t>チ</t>
    </rPh>
    <rPh sb="5" eb="7">
      <t>メンセキ</t>
    </rPh>
    <rPh sb="7" eb="8">
      <t>ケイ</t>
    </rPh>
    <rPh sb="9" eb="10">
      <t>トク</t>
    </rPh>
    <rPh sb="10" eb="11">
      <t>ニン</t>
    </rPh>
    <phoneticPr fontId="3"/>
  </si>
  <si>
    <r>
      <t>特認地域　採草放牧地　交付基準別</t>
    </r>
    <rPh sb="0" eb="1">
      <t>トク</t>
    </rPh>
    <rPh sb="1" eb="2">
      <t>ニン</t>
    </rPh>
    <rPh sb="2" eb="4">
      <t>チイキ</t>
    </rPh>
    <rPh sb="5" eb="7">
      <t>サイソウ</t>
    </rPh>
    <rPh sb="7" eb="9">
      <t>ホウボク</t>
    </rPh>
    <rPh sb="9" eb="10">
      <t>チ</t>
    </rPh>
    <rPh sb="11" eb="13">
      <t>コウフ</t>
    </rPh>
    <rPh sb="13" eb="15">
      <t>キジュン</t>
    </rPh>
    <rPh sb="15" eb="16">
      <t>ベツ</t>
    </rPh>
    <phoneticPr fontId="3"/>
  </si>
  <si>
    <r>
      <t>耕作又は維持管理が行われなかった</t>
    </r>
    <rPh sb="0" eb="2">
      <t>コウサク</t>
    </rPh>
    <rPh sb="2" eb="3">
      <t>マタ</t>
    </rPh>
    <rPh sb="4" eb="6">
      <t>イジ</t>
    </rPh>
    <rPh sb="6" eb="8">
      <t>カンリ</t>
    </rPh>
    <rPh sb="9" eb="10">
      <t>オコナ</t>
    </rPh>
    <phoneticPr fontId="3"/>
  </si>
  <si>
    <r>
      <t>農業者の死亡、病気、高齢等</t>
    </r>
    <rPh sb="0" eb="3">
      <t>ノウギョウシャ</t>
    </rPh>
    <rPh sb="4" eb="6">
      <t>シボウ</t>
    </rPh>
    <rPh sb="7" eb="9">
      <t>ビョウキ</t>
    </rPh>
    <rPh sb="10" eb="12">
      <t>コウレイ</t>
    </rPh>
    <rPh sb="12" eb="13">
      <t>トウ</t>
    </rPh>
    <phoneticPr fontId="3"/>
  </si>
  <si>
    <r>
      <t>自然災害</t>
    </r>
    <rPh sb="0" eb="2">
      <t>シゼン</t>
    </rPh>
    <rPh sb="2" eb="4">
      <t>サイガイ</t>
    </rPh>
    <phoneticPr fontId="3"/>
  </si>
  <si>
    <r>
      <t>土地収用法に基づく収容、使用</t>
    </r>
    <rPh sb="0" eb="2">
      <t>トチ</t>
    </rPh>
    <rPh sb="2" eb="5">
      <t>シュウヨウホウ</t>
    </rPh>
    <rPh sb="6" eb="7">
      <t>モト</t>
    </rPh>
    <rPh sb="9" eb="11">
      <t>シュウヨウ</t>
    </rPh>
    <rPh sb="12" eb="14">
      <t>シヨウ</t>
    </rPh>
    <phoneticPr fontId="3"/>
  </si>
  <si>
    <r>
      <t>農業用施設用地等への転用</t>
    </r>
    <rPh sb="0" eb="3">
      <t>ノウギョウヨウ</t>
    </rPh>
    <rPh sb="3" eb="5">
      <t>シセツ</t>
    </rPh>
    <rPh sb="5" eb="7">
      <t>ヨウチ</t>
    </rPh>
    <rPh sb="7" eb="8">
      <t>トウ</t>
    </rPh>
    <rPh sb="10" eb="12">
      <t>テンヨウ</t>
    </rPh>
    <phoneticPr fontId="3"/>
  </si>
  <si>
    <r>
      <t>うち復旧済面積</t>
    </r>
    <rPh sb="2" eb="4">
      <t>フッキュウ</t>
    </rPh>
    <rPh sb="4" eb="5">
      <t>ズ</t>
    </rPh>
    <rPh sb="5" eb="7">
      <t>メンセキ</t>
    </rPh>
    <phoneticPr fontId="3"/>
  </si>
  <si>
    <r>
      <t>復旧面積（計画）</t>
    </r>
    <rPh sb="0" eb="2">
      <t>フッキュウ</t>
    </rPh>
    <rPh sb="2" eb="4">
      <t>メンセキ</t>
    </rPh>
    <rPh sb="5" eb="7">
      <t>ケイカク</t>
    </rPh>
    <phoneticPr fontId="3"/>
  </si>
  <si>
    <r>
      <t>交付対象外(田畑混在地)</t>
    </r>
    <rPh sb="6" eb="8">
      <t>デンパタ</t>
    </rPh>
    <rPh sb="8" eb="10">
      <t>コンザイ</t>
    </rPh>
    <rPh sb="10" eb="11">
      <t>チ</t>
    </rPh>
    <phoneticPr fontId="3"/>
  </si>
  <si>
    <r>
      <t>交付対象外(田畑混在地以外</t>
    </r>
    <rPh sb="6" eb="8">
      <t>デンパタ</t>
    </rPh>
    <rPh sb="8" eb="10">
      <t>コンザイ</t>
    </rPh>
    <rPh sb="10" eb="11">
      <t>チ</t>
    </rPh>
    <rPh sb="11" eb="13">
      <t>イガイ</t>
    </rPh>
    <phoneticPr fontId="3"/>
  </si>
  <si>
    <r>
      <t>交付対象外(田草地混在地)</t>
    </r>
    <rPh sb="6" eb="7">
      <t>デン</t>
    </rPh>
    <rPh sb="7" eb="8">
      <t>ソウ</t>
    </rPh>
    <rPh sb="8" eb="9">
      <t>チ</t>
    </rPh>
    <rPh sb="9" eb="11">
      <t>コンザイ</t>
    </rPh>
    <rPh sb="11" eb="12">
      <t>チ</t>
    </rPh>
    <phoneticPr fontId="3"/>
  </si>
  <si>
    <r>
      <t>交付対象外(田草地混在地以外)</t>
    </r>
    <rPh sb="6" eb="7">
      <t>デン</t>
    </rPh>
    <rPh sb="7" eb="8">
      <t>ソウ</t>
    </rPh>
    <rPh sb="8" eb="9">
      <t>チ</t>
    </rPh>
    <rPh sb="9" eb="11">
      <t>コンザイ</t>
    </rPh>
    <rPh sb="11" eb="12">
      <t>チ</t>
    </rPh>
    <rPh sb="12" eb="14">
      <t>イガイ</t>
    </rPh>
    <phoneticPr fontId="3"/>
  </si>
  <si>
    <r>
      <t>耕作放棄によるもの</t>
    </r>
    <rPh sb="0" eb="2">
      <t>コウサク</t>
    </rPh>
    <rPh sb="2" eb="4">
      <t>ホウキ</t>
    </rPh>
    <phoneticPr fontId="3"/>
  </si>
  <si>
    <r>
      <t>田面積</t>
    </r>
    <rPh sb="0" eb="1">
      <t>デン</t>
    </rPh>
    <rPh sb="1" eb="3">
      <t>メンセキ</t>
    </rPh>
    <phoneticPr fontId="3"/>
  </si>
  <si>
    <r>
      <t>畑面積</t>
    </r>
    <rPh sb="0" eb="1">
      <t>ハタ</t>
    </rPh>
    <rPh sb="1" eb="3">
      <t>メンセキ</t>
    </rPh>
    <phoneticPr fontId="3"/>
  </si>
  <si>
    <r>
      <t>草地面積</t>
    </r>
    <rPh sb="0" eb="1">
      <t>ソウ</t>
    </rPh>
    <rPh sb="1" eb="2">
      <t>チ</t>
    </rPh>
    <rPh sb="2" eb="4">
      <t>メンセキ</t>
    </rPh>
    <phoneticPr fontId="3"/>
  </si>
  <si>
    <r>
      <t>その他の内容</t>
    </r>
    <rPh sb="2" eb="3">
      <t>タ</t>
    </rPh>
    <rPh sb="4" eb="6">
      <t>ナイヨウ</t>
    </rPh>
    <phoneticPr fontId="3"/>
  </si>
  <si>
    <r>
      <t>[152]棚田加算_取組状況</t>
    </r>
    <phoneticPr fontId="3"/>
  </si>
  <si>
    <r>
      <t>[153]棚田加算_加算面積_計</t>
    </r>
    <phoneticPr fontId="3"/>
  </si>
  <si>
    <r>
      <t>[154]棚田加算_加算面積_田</t>
    </r>
    <phoneticPr fontId="3"/>
  </si>
  <si>
    <r>
      <t>[155]棚田加算_加算面積_畑</t>
    </r>
    <phoneticPr fontId="3"/>
  </si>
  <si>
    <r>
      <t>[156]棚田加算_加算金額</t>
    </r>
    <phoneticPr fontId="3"/>
  </si>
  <si>
    <r>
      <t>[157]棚田加算_うち国費</t>
    </r>
    <rPh sb="12" eb="14">
      <t>コクヒ</t>
    </rPh>
    <phoneticPr fontId="3"/>
  </si>
  <si>
    <r>
      <t>④加算措置（加算面積、加算金額）</t>
    </r>
    <rPh sb="1" eb="3">
      <t>カサン</t>
    </rPh>
    <rPh sb="3" eb="5">
      <t>ソチ</t>
    </rPh>
    <rPh sb="6" eb="8">
      <t>カサン</t>
    </rPh>
    <rPh sb="8" eb="10">
      <t>メンセキ</t>
    </rPh>
    <rPh sb="11" eb="14">
      <t>カサンキン</t>
    </rPh>
    <rPh sb="14" eb="15">
      <t>ガク</t>
    </rPh>
    <phoneticPr fontId="3"/>
  </si>
  <si>
    <r>
      <t>Ⅰ 棚田地域振興活動加算</t>
    </r>
    <rPh sb="2" eb="4">
      <t>タナダ</t>
    </rPh>
    <rPh sb="4" eb="6">
      <t>チイキ</t>
    </rPh>
    <rPh sb="6" eb="8">
      <t>シンコウ</t>
    </rPh>
    <rPh sb="8" eb="10">
      <t>カツドウ</t>
    </rPh>
    <rPh sb="10" eb="12">
      <t>カサン</t>
    </rPh>
    <phoneticPr fontId="3"/>
  </si>
  <si>
    <r>
      <t>Ⅱ　超急傾斜農地保全管理加算</t>
    </r>
    <rPh sb="2" eb="3">
      <t>チョウ</t>
    </rPh>
    <rPh sb="3" eb="6">
      <t>キュウケイシャ</t>
    </rPh>
    <rPh sb="6" eb="8">
      <t>ノウチ</t>
    </rPh>
    <rPh sb="8" eb="10">
      <t>ホゼン</t>
    </rPh>
    <rPh sb="10" eb="12">
      <t>カンリ</t>
    </rPh>
    <rPh sb="12" eb="14">
      <t>カサン</t>
    </rPh>
    <phoneticPr fontId="3"/>
  </si>
  <si>
    <r>
      <t>取組状況
（実施している場合：1）</t>
    </r>
    <phoneticPr fontId="3"/>
  </si>
  <si>
    <r>
      <t>加算面積</t>
    </r>
    <rPh sb="0" eb="2">
      <t>カサン</t>
    </rPh>
    <rPh sb="2" eb="4">
      <t>メンセキ</t>
    </rPh>
    <phoneticPr fontId="3"/>
  </si>
  <si>
    <r>
      <t>加算金額（円）</t>
    </r>
    <rPh sb="0" eb="3">
      <t>カサンキン</t>
    </rPh>
    <rPh sb="3" eb="4">
      <t>ガク</t>
    </rPh>
    <rPh sb="5" eb="6">
      <t>エン</t>
    </rPh>
    <phoneticPr fontId="3"/>
  </si>
  <si>
    <r>
      <t>棚田等の保全</t>
    </r>
    <rPh sb="0" eb="3">
      <t>タナダナド</t>
    </rPh>
    <rPh sb="4" eb="6">
      <t>ホゼン</t>
    </rPh>
    <phoneticPr fontId="3"/>
  </si>
  <si>
    <r>
      <t>棚田等の保全を通じた多面にわたる機能の維持・発揮</t>
    </r>
    <rPh sb="0" eb="3">
      <t>タナダナド</t>
    </rPh>
    <rPh sb="4" eb="6">
      <t>ホゼン</t>
    </rPh>
    <rPh sb="7" eb="8">
      <t>ツウ</t>
    </rPh>
    <rPh sb="10" eb="12">
      <t>タメン</t>
    </rPh>
    <rPh sb="16" eb="18">
      <t>キノウ</t>
    </rPh>
    <rPh sb="19" eb="21">
      <t>イジ</t>
    </rPh>
    <rPh sb="22" eb="24">
      <t>ハッキ</t>
    </rPh>
    <phoneticPr fontId="3"/>
  </si>
  <si>
    <r>
      <t>棚田を核とした棚田地域の振興</t>
    </r>
    <rPh sb="0" eb="2">
      <t>タナダ</t>
    </rPh>
    <rPh sb="3" eb="4">
      <t>カク</t>
    </rPh>
    <rPh sb="7" eb="9">
      <t>タナダ</t>
    </rPh>
    <rPh sb="9" eb="11">
      <t>チイキ</t>
    </rPh>
    <rPh sb="12" eb="14">
      <t>シンコウ</t>
    </rPh>
    <phoneticPr fontId="3"/>
  </si>
  <si>
    <r>
      <t>加算面積計</t>
    </r>
    <rPh sb="0" eb="2">
      <t>カサン</t>
    </rPh>
    <rPh sb="2" eb="4">
      <t>メンセキ</t>
    </rPh>
    <rPh sb="4" eb="5">
      <t>ケイ</t>
    </rPh>
    <phoneticPr fontId="3"/>
  </si>
  <si>
    <r>
      <t>加算金額</t>
    </r>
    <rPh sb="0" eb="3">
      <t>カサンキン</t>
    </rPh>
    <rPh sb="3" eb="4">
      <t>ガク</t>
    </rPh>
    <phoneticPr fontId="3"/>
  </si>
  <si>
    <r>
      <t>超急傾斜農地の保全</t>
    </r>
    <rPh sb="0" eb="1">
      <t>チョウ</t>
    </rPh>
    <rPh sb="1" eb="4">
      <t>キュウケイシャ</t>
    </rPh>
    <rPh sb="4" eb="6">
      <t>ノウチ</t>
    </rPh>
    <rPh sb="7" eb="9">
      <t>ホゼン</t>
    </rPh>
    <phoneticPr fontId="3"/>
  </si>
  <si>
    <r>
      <t>超急傾斜農地で生産される農産物の販売促進等</t>
    </r>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</si>
  <si>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r>
      <t>取組状況
（実施している場合：1）</t>
    </r>
    <rPh sb="0" eb="1">
      <t>トリ</t>
    </rPh>
    <rPh sb="1" eb="2">
      <t>クミ</t>
    </rPh>
    <rPh sb="2" eb="3">
      <t>ジョウ</t>
    </rPh>
    <rPh sb="3" eb="4">
      <t>キョウ</t>
    </rPh>
    <rPh sb="6" eb="8">
      <t>ジッシ</t>
    </rPh>
    <rPh sb="12" eb="14">
      <t>バアイ</t>
    </rPh>
    <phoneticPr fontId="3"/>
  </si>
  <si>
    <r>
      <t>人材確保者数</t>
    </r>
    <rPh sb="0" eb="2">
      <t>ジンザイ</t>
    </rPh>
    <rPh sb="2" eb="4">
      <t>カクホ</t>
    </rPh>
    <rPh sb="4" eb="5">
      <t>シャ</t>
    </rPh>
    <rPh sb="5" eb="6">
      <t>スウ</t>
    </rPh>
    <phoneticPr fontId="3"/>
  </si>
  <si>
    <r>
      <t>確保された人材が担う地域活動</t>
    </r>
    <rPh sb="0" eb="2">
      <t>カクホ</t>
    </rPh>
    <rPh sb="5" eb="7">
      <t>ジンザイ</t>
    </rPh>
    <rPh sb="8" eb="9">
      <t>ニナ</t>
    </rPh>
    <rPh sb="10" eb="12">
      <t>チイキ</t>
    </rPh>
    <rPh sb="12" eb="14">
      <t>カツドウ</t>
    </rPh>
    <phoneticPr fontId="3"/>
  </si>
  <si>
    <r>
      <t>新たな人材の確保に関する取組又は集落機能を強化する取組</t>
    </r>
    <phoneticPr fontId="3"/>
  </si>
  <si>
    <r>
      <t>地目別面積</t>
    </r>
    <rPh sb="0" eb="2">
      <t>チモク</t>
    </rPh>
    <rPh sb="2" eb="3">
      <t>ベツ</t>
    </rPh>
    <rPh sb="3" eb="5">
      <t>メンセキ</t>
    </rPh>
    <phoneticPr fontId="3"/>
  </si>
  <si>
    <r>
      <t>うち国費</t>
    </r>
    <rPh sb="2" eb="4">
      <t>コクヒ</t>
    </rPh>
    <phoneticPr fontId="3"/>
  </si>
  <si>
    <r>
      <t>法面の維持・補修</t>
    </r>
    <rPh sb="0" eb="2">
      <t>ノリメン</t>
    </rPh>
    <rPh sb="3" eb="5">
      <t>イジ</t>
    </rPh>
    <rPh sb="6" eb="8">
      <t>ホシュウ</t>
    </rPh>
    <phoneticPr fontId="3"/>
  </si>
  <si>
    <r>
      <t>耕作道、ほ場進入路等の維持</t>
    </r>
    <rPh sb="0" eb="3">
      <t>コウサクドウ</t>
    </rPh>
    <rPh sb="5" eb="6">
      <t>ジョウ</t>
    </rPh>
    <rPh sb="6" eb="9">
      <t>シンニュウロ</t>
    </rPh>
    <rPh sb="9" eb="10">
      <t>トウ</t>
    </rPh>
    <rPh sb="11" eb="13">
      <t>イジ</t>
    </rPh>
    <phoneticPr fontId="3"/>
  </si>
  <si>
    <r>
      <t>作業足場の設置、ほ場進入路の改良等</t>
    </r>
    <rPh sb="0" eb="2">
      <t>サギョウ</t>
    </rPh>
    <rPh sb="2" eb="4">
      <t>アシバ</t>
    </rPh>
    <rPh sb="5" eb="7">
      <t>セッチ</t>
    </rPh>
    <rPh sb="9" eb="10">
      <t>ジョウ</t>
    </rPh>
    <rPh sb="10" eb="13">
      <t>シンニュウロ</t>
    </rPh>
    <rPh sb="14" eb="16">
      <t>カイリョウ</t>
    </rPh>
    <rPh sb="16" eb="17">
      <t>トウ</t>
    </rPh>
    <phoneticPr fontId="3"/>
  </si>
  <si>
    <r>
      <t>土壌流入、土壌流出の防止</t>
    </r>
    <rPh sb="0" eb="2">
      <t>ドジョウ</t>
    </rPh>
    <rPh sb="2" eb="4">
      <t>リュウニュウ</t>
    </rPh>
    <rPh sb="5" eb="7">
      <t>ドジョウ</t>
    </rPh>
    <rPh sb="7" eb="9">
      <t>リュウシュツ</t>
    </rPh>
    <rPh sb="10" eb="12">
      <t>ボウシ</t>
    </rPh>
    <phoneticPr fontId="3"/>
  </si>
  <si>
    <r>
      <t>農薬散布等の施設の整備</t>
    </r>
    <rPh sb="0" eb="2">
      <t>ノウヤク</t>
    </rPh>
    <rPh sb="2" eb="4">
      <t>サンプ</t>
    </rPh>
    <rPh sb="4" eb="5">
      <t>トウ</t>
    </rPh>
    <rPh sb="6" eb="8">
      <t>シセツ</t>
    </rPh>
    <rPh sb="9" eb="11">
      <t>セイビ</t>
    </rPh>
    <phoneticPr fontId="3"/>
  </si>
  <si>
    <r>
      <t>共同防除体制の構築</t>
    </r>
    <rPh sb="0" eb="2">
      <t>キョウドウ</t>
    </rPh>
    <rPh sb="2" eb="4">
      <t>ボウジョ</t>
    </rPh>
    <rPh sb="4" eb="6">
      <t>タイセイ</t>
    </rPh>
    <rPh sb="7" eb="9">
      <t>コウチク</t>
    </rPh>
    <phoneticPr fontId="3"/>
  </si>
  <si>
    <r>
      <t>鳥獣害防止施設の維持</t>
    </r>
    <rPh sb="0" eb="2">
      <t>チョウジュウ</t>
    </rPh>
    <rPh sb="2" eb="3">
      <t>ガイ</t>
    </rPh>
    <rPh sb="3" eb="5">
      <t>ボウシ</t>
    </rPh>
    <rPh sb="5" eb="7">
      <t>シセツ</t>
    </rPh>
    <rPh sb="8" eb="10">
      <t>イジ</t>
    </rPh>
    <phoneticPr fontId="3"/>
  </si>
  <si>
    <r>
      <t>鳥獣害防止施設の設置</t>
    </r>
    <rPh sb="0" eb="2">
      <t>チョウジュウ</t>
    </rPh>
    <rPh sb="2" eb="3">
      <t>ガイ</t>
    </rPh>
    <rPh sb="3" eb="5">
      <t>ボウシ</t>
    </rPh>
    <rPh sb="5" eb="7">
      <t>シセツ</t>
    </rPh>
    <rPh sb="8" eb="10">
      <t>セッチ</t>
    </rPh>
    <phoneticPr fontId="3"/>
  </si>
  <si>
    <r>
      <t>共通パッケージの作成</t>
    </r>
    <rPh sb="0" eb="2">
      <t>キョウツウ</t>
    </rPh>
    <rPh sb="8" eb="10">
      <t>サクセイ</t>
    </rPh>
    <phoneticPr fontId="3"/>
  </si>
  <si>
    <r>
      <t>パンフレットの作成</t>
    </r>
    <rPh sb="7" eb="9">
      <t>サクセイ</t>
    </rPh>
    <phoneticPr fontId="3"/>
  </si>
  <si>
    <r>
      <t>農産物の加工</t>
    </r>
    <rPh sb="0" eb="3">
      <t>ノウサンブツ</t>
    </rPh>
    <rPh sb="4" eb="6">
      <t>カコウ</t>
    </rPh>
    <phoneticPr fontId="3"/>
  </si>
  <si>
    <r>
      <t>直売所等での販売</t>
    </r>
    <rPh sb="0" eb="3">
      <t>チョクバイジョ</t>
    </rPh>
    <rPh sb="3" eb="4">
      <t>トウ</t>
    </rPh>
    <rPh sb="6" eb="8">
      <t>ハンバイ</t>
    </rPh>
    <phoneticPr fontId="3"/>
  </si>
  <si>
    <r>
      <t>ブランド化</t>
    </r>
    <rPh sb="4" eb="5">
      <t>カ</t>
    </rPh>
    <phoneticPr fontId="3"/>
  </si>
  <si>
    <r>
      <t>景観作物の植栽</t>
    </r>
    <rPh sb="0" eb="2">
      <t>ケイカン</t>
    </rPh>
    <rPh sb="2" eb="4">
      <t>サクモツ</t>
    </rPh>
    <rPh sb="5" eb="7">
      <t>ショクサイ</t>
    </rPh>
    <phoneticPr fontId="3"/>
  </si>
  <si>
    <r>
      <t>環境に配慮した農業</t>
    </r>
    <rPh sb="0" eb="2">
      <t>カンキョウ</t>
    </rPh>
    <rPh sb="3" eb="5">
      <t>ハイリョ</t>
    </rPh>
    <rPh sb="7" eb="9">
      <t>ノウギョウ</t>
    </rPh>
    <phoneticPr fontId="3"/>
  </si>
  <si>
    <r>
      <t>都市住民との交流</t>
    </r>
    <rPh sb="0" eb="2">
      <t>トシ</t>
    </rPh>
    <rPh sb="2" eb="4">
      <t>ジュウミン</t>
    </rPh>
    <rPh sb="6" eb="8">
      <t>コウリュウ</t>
    </rPh>
    <phoneticPr fontId="3"/>
  </si>
  <si>
    <r>
      <t>施設の設置・運営</t>
    </r>
    <rPh sb="0" eb="2">
      <t>シセツ</t>
    </rPh>
    <rPh sb="3" eb="5">
      <t>セッチ</t>
    </rPh>
    <rPh sb="6" eb="8">
      <t>ウンエイ</t>
    </rPh>
    <phoneticPr fontId="3"/>
  </si>
  <si>
    <r>
      <t>棚田オーナー制度</t>
    </r>
    <rPh sb="0" eb="2">
      <t>タナダ</t>
    </rPh>
    <rPh sb="6" eb="8">
      <t>セイド</t>
    </rPh>
    <phoneticPr fontId="3"/>
  </si>
  <si>
    <r>
      <t>集落内からの人材確保者数</t>
    </r>
    <rPh sb="0" eb="2">
      <t>シュウラク</t>
    </rPh>
    <rPh sb="2" eb="3">
      <t>ナイ</t>
    </rPh>
    <rPh sb="6" eb="8">
      <t>ジンザイ</t>
    </rPh>
    <rPh sb="8" eb="10">
      <t>カクホ</t>
    </rPh>
    <rPh sb="10" eb="11">
      <t>シャ</t>
    </rPh>
    <rPh sb="11" eb="12">
      <t>スウ</t>
    </rPh>
    <phoneticPr fontId="3"/>
  </si>
  <si>
    <r>
      <t>集落外からの人材確保者数</t>
    </r>
    <rPh sb="0" eb="2">
      <t>シュウラク</t>
    </rPh>
    <rPh sb="2" eb="3">
      <t>ガイ</t>
    </rPh>
    <rPh sb="6" eb="8">
      <t>ジンザイ</t>
    </rPh>
    <rPh sb="8" eb="10">
      <t>カクホ</t>
    </rPh>
    <rPh sb="10" eb="11">
      <t>シャ</t>
    </rPh>
    <rPh sb="11" eb="12">
      <t>スウ</t>
    </rPh>
    <phoneticPr fontId="3"/>
  </si>
  <si>
    <r>
      <t>集落協定組織の活動</t>
    </r>
    <rPh sb="0" eb="2">
      <t>シュウラク</t>
    </rPh>
    <rPh sb="2" eb="4">
      <t>キョウテイ</t>
    </rPh>
    <rPh sb="4" eb="6">
      <t>ソシキ</t>
    </rPh>
    <rPh sb="7" eb="9">
      <t>カツドウ</t>
    </rPh>
    <phoneticPr fontId="3"/>
  </si>
  <si>
    <r>
      <t>農業生産組織の活動</t>
    </r>
    <rPh sb="0" eb="2">
      <t>ノウギョウ</t>
    </rPh>
    <rPh sb="2" eb="4">
      <t>セイサン</t>
    </rPh>
    <rPh sb="4" eb="6">
      <t>ソシキ</t>
    </rPh>
    <rPh sb="7" eb="9">
      <t>カツドウ</t>
    </rPh>
    <phoneticPr fontId="3"/>
  </si>
  <si>
    <r>
      <t>加工・販売組織の活動</t>
    </r>
    <rPh sb="0" eb="2">
      <t>カコウ</t>
    </rPh>
    <rPh sb="3" eb="5">
      <t>ハンバイ</t>
    </rPh>
    <rPh sb="5" eb="7">
      <t>ソシキ</t>
    </rPh>
    <rPh sb="8" eb="10">
      <t>カツドウ</t>
    </rPh>
    <phoneticPr fontId="3"/>
  </si>
  <si>
    <r>
      <t>田面積</t>
    </r>
    <rPh sb="0" eb="1">
      <t>タ</t>
    </rPh>
    <rPh sb="1" eb="3">
      <t>メンセキ</t>
    </rPh>
    <phoneticPr fontId="3"/>
  </si>
  <si>
    <r>
      <t>目標</t>
    </r>
    <rPh sb="0" eb="2">
      <t>モクヒョウ</t>
    </rPh>
    <phoneticPr fontId="3"/>
  </si>
  <si>
    <r>
      <t>目標年度</t>
    </r>
    <rPh sb="0" eb="2">
      <t>モクヒョウ</t>
    </rPh>
    <rPh sb="2" eb="4">
      <t>ネンド</t>
    </rPh>
    <phoneticPr fontId="3"/>
  </si>
  <si>
    <r>
      <t>達成状況</t>
    </r>
    <rPh sb="0" eb="2">
      <t>タッセイ</t>
    </rPh>
    <rPh sb="2" eb="4">
      <t>ジョウキョウ</t>
    </rPh>
    <phoneticPr fontId="3"/>
  </si>
  <si>
    <r>
      <t>⑤交付金額</t>
    </r>
    <rPh sb="1" eb="3">
      <t>コウフ</t>
    </rPh>
    <rPh sb="3" eb="5">
      <t>キンガク</t>
    </rPh>
    <phoneticPr fontId="3"/>
  </si>
  <si>
    <r>
      <t>交付単価区分</t>
    </r>
    <rPh sb="0" eb="2">
      <t>コウフ</t>
    </rPh>
    <rPh sb="2" eb="4">
      <t>タンカ</t>
    </rPh>
    <rPh sb="4" eb="6">
      <t>クブン</t>
    </rPh>
    <phoneticPr fontId="3"/>
  </si>
  <si>
    <r>
      <t>交付金額（円）</t>
    </r>
    <rPh sb="0" eb="3">
      <t>コウフキン</t>
    </rPh>
    <rPh sb="3" eb="4">
      <t>ガク</t>
    </rPh>
    <rPh sb="5" eb="6">
      <t>エン</t>
    </rPh>
    <phoneticPr fontId="3"/>
  </si>
  <si>
    <r>
      <t>交付金の使途</t>
    </r>
    <rPh sb="0" eb="3">
      <t>コウフキン</t>
    </rPh>
    <rPh sb="4" eb="6">
      <t>シト</t>
    </rPh>
    <phoneticPr fontId="3"/>
  </si>
  <si>
    <r>
      <t>共同取組活動充当額（円）</t>
    </r>
    <rPh sb="0" eb="2">
      <t>キョウドウ</t>
    </rPh>
    <rPh sb="2" eb="4">
      <t>トリクミ</t>
    </rPh>
    <rPh sb="4" eb="6">
      <t>カツドウ</t>
    </rPh>
    <rPh sb="6" eb="8">
      <t>ジュウトウ</t>
    </rPh>
    <rPh sb="8" eb="9">
      <t>ガク</t>
    </rPh>
    <rPh sb="10" eb="11">
      <t>エン</t>
    </rPh>
    <phoneticPr fontId="3"/>
  </si>
  <si>
    <r>
      <t>個人配分額（円）</t>
    </r>
    <rPh sb="0" eb="2">
      <t>コジン</t>
    </rPh>
    <rPh sb="2" eb="4">
      <t>ハイブン</t>
    </rPh>
    <rPh sb="4" eb="5">
      <t>ガク</t>
    </rPh>
    <rPh sb="6" eb="7">
      <t>エン</t>
    </rPh>
    <phoneticPr fontId="3"/>
  </si>
  <si>
    <r>
      <t>前年度末積立等残額（円）</t>
    </r>
    <phoneticPr fontId="3"/>
  </si>
  <si>
    <r>
      <t>今年度交付額と前年度末積立等残高の計（円）</t>
    </r>
    <phoneticPr fontId="3"/>
  </si>
  <si>
    <r>
      <t>個人配分支出総額（円）</t>
    </r>
    <rPh sb="9" eb="10">
      <t>エン</t>
    </rPh>
    <phoneticPr fontId="3"/>
  </si>
  <si>
    <r>
      <t>共同取組活動支出総額（円）</t>
    </r>
    <rPh sb="0" eb="2">
      <t>キョウドウ</t>
    </rPh>
    <rPh sb="2" eb="4">
      <t>トリクミ</t>
    </rPh>
    <rPh sb="4" eb="6">
      <t>カツドウ</t>
    </rPh>
    <rPh sb="6" eb="8">
      <t>シシュツ</t>
    </rPh>
    <rPh sb="8" eb="10">
      <t>ソウガク</t>
    </rPh>
    <rPh sb="11" eb="12">
      <t>エン</t>
    </rPh>
    <phoneticPr fontId="3"/>
  </si>
  <si>
    <r>
      <t>役員報酬</t>
    </r>
    <rPh sb="0" eb="2">
      <t>ヤクイン</t>
    </rPh>
    <rPh sb="2" eb="4">
      <t>ホウシュウ</t>
    </rPh>
    <phoneticPr fontId="3"/>
  </si>
  <si>
    <r>
      <t>研修会等費</t>
    </r>
    <rPh sb="0" eb="3">
      <t>ケンシュウカイ</t>
    </rPh>
    <rPh sb="3" eb="4">
      <t>トウ</t>
    </rPh>
    <rPh sb="4" eb="5">
      <t>ヒ</t>
    </rPh>
    <phoneticPr fontId="3"/>
  </si>
  <si>
    <r>
      <t>道・水路管理費</t>
    </r>
    <rPh sb="0" eb="1">
      <t>ドウ</t>
    </rPh>
    <rPh sb="2" eb="4">
      <t>スイロ</t>
    </rPh>
    <rPh sb="4" eb="7">
      <t>カンリヒ</t>
    </rPh>
    <phoneticPr fontId="3"/>
  </si>
  <si>
    <r>
      <t>農地管理費</t>
    </r>
    <rPh sb="0" eb="2">
      <t>ノウチ</t>
    </rPh>
    <rPh sb="2" eb="5">
      <t>カンリヒ</t>
    </rPh>
    <phoneticPr fontId="3"/>
  </si>
  <si>
    <r>
      <t>鳥獣被害防止対策費</t>
    </r>
    <rPh sb="0" eb="2">
      <t>チョウジュウ</t>
    </rPh>
    <rPh sb="2" eb="4">
      <t>ヒガイ</t>
    </rPh>
    <rPh sb="4" eb="6">
      <t>ボウシ</t>
    </rPh>
    <rPh sb="6" eb="8">
      <t>タイサク</t>
    </rPh>
    <rPh sb="8" eb="9">
      <t>ヒ</t>
    </rPh>
    <phoneticPr fontId="3"/>
  </si>
  <si>
    <r>
      <t>共同利用機械購入等費</t>
    </r>
    <rPh sb="0" eb="2">
      <t>キョウドウ</t>
    </rPh>
    <rPh sb="2" eb="4">
      <t>リヨウ</t>
    </rPh>
    <rPh sb="4" eb="6">
      <t>キカイ</t>
    </rPh>
    <rPh sb="6" eb="8">
      <t>コウニュウ</t>
    </rPh>
    <rPh sb="8" eb="9">
      <t>トウ</t>
    </rPh>
    <rPh sb="9" eb="10">
      <t>ヒ</t>
    </rPh>
    <phoneticPr fontId="3"/>
  </si>
  <si>
    <r>
      <t>共同利用施設整備等費</t>
    </r>
    <rPh sb="0" eb="2">
      <t>キョウドウ</t>
    </rPh>
    <rPh sb="2" eb="4">
      <t>リヨウ</t>
    </rPh>
    <rPh sb="4" eb="6">
      <t>シセツ</t>
    </rPh>
    <rPh sb="6" eb="8">
      <t>セイビ</t>
    </rPh>
    <rPh sb="8" eb="9">
      <t>トウ</t>
    </rPh>
    <rPh sb="9" eb="10">
      <t>ヒ</t>
    </rPh>
    <phoneticPr fontId="3"/>
  </si>
  <si>
    <r>
      <t>多面的機能増進活動費</t>
    </r>
    <rPh sb="0" eb="3">
      <t>タメンテキ</t>
    </rPh>
    <rPh sb="3" eb="5">
      <t>キノウ</t>
    </rPh>
    <rPh sb="5" eb="7">
      <t>ゾウシン</t>
    </rPh>
    <rPh sb="7" eb="9">
      <t>カツドウ</t>
    </rPh>
    <rPh sb="9" eb="10">
      <t>ヒ</t>
    </rPh>
    <phoneticPr fontId="3"/>
  </si>
  <si>
    <r>
      <t>土地利用調整関係費</t>
    </r>
    <rPh sb="0" eb="2">
      <t>トチ</t>
    </rPh>
    <rPh sb="2" eb="4">
      <t>リヨウ</t>
    </rPh>
    <rPh sb="4" eb="6">
      <t>チョウセイ</t>
    </rPh>
    <rPh sb="6" eb="8">
      <t>カンケイ</t>
    </rPh>
    <rPh sb="8" eb="9">
      <t>ヒ</t>
    </rPh>
    <phoneticPr fontId="3"/>
  </si>
  <si>
    <r>
      <t>法人設立関係費</t>
    </r>
    <rPh sb="0" eb="2">
      <t>ホウジン</t>
    </rPh>
    <rPh sb="2" eb="4">
      <t>セツリツ</t>
    </rPh>
    <rPh sb="4" eb="6">
      <t>カンケイ</t>
    </rPh>
    <rPh sb="6" eb="7">
      <t>ヒ</t>
    </rPh>
    <phoneticPr fontId="3"/>
  </si>
  <si>
    <r>
      <t>農産物等の販売促進関係費</t>
    </r>
    <rPh sb="0" eb="3">
      <t>ノウサンブツ</t>
    </rPh>
    <rPh sb="3" eb="4">
      <t>トウ</t>
    </rPh>
    <rPh sb="5" eb="7">
      <t>ハンバイ</t>
    </rPh>
    <rPh sb="7" eb="9">
      <t>ソクシン</t>
    </rPh>
    <rPh sb="9" eb="12">
      <t>カンケイヒ</t>
    </rPh>
    <phoneticPr fontId="3"/>
  </si>
  <si>
    <r>
      <t>都市住民との交流促進関係費</t>
    </r>
    <rPh sb="0" eb="2">
      <t>トシ</t>
    </rPh>
    <rPh sb="2" eb="4">
      <t>ジュウミン</t>
    </rPh>
    <rPh sb="6" eb="8">
      <t>コウリュウ</t>
    </rPh>
    <rPh sb="8" eb="10">
      <t>ソクシン</t>
    </rPh>
    <rPh sb="10" eb="13">
      <t>カンケイヒ</t>
    </rPh>
    <phoneticPr fontId="3"/>
  </si>
  <si>
    <r>
      <t>積立等計</t>
    </r>
    <rPh sb="0" eb="2">
      <t>ツミタテ</t>
    </rPh>
    <rPh sb="2" eb="3">
      <t>トウ</t>
    </rPh>
    <rPh sb="3" eb="4">
      <t>ケイ</t>
    </rPh>
    <phoneticPr fontId="3"/>
  </si>
  <si>
    <r>
      <t>体制整備単価</t>
    </r>
    <rPh sb="0" eb="2">
      <t>タイセイ</t>
    </rPh>
    <rPh sb="2" eb="4">
      <t>セイビ</t>
    </rPh>
    <rPh sb="4" eb="6">
      <t>タンカ</t>
    </rPh>
    <phoneticPr fontId="3"/>
  </si>
  <si>
    <r>
      <t>基礎
単価</t>
    </r>
    <rPh sb="0" eb="2">
      <t>キソ</t>
    </rPh>
    <rPh sb="3" eb="5">
      <t>タンカ</t>
    </rPh>
    <phoneticPr fontId="3"/>
  </si>
  <si>
    <r>
      <t>共同取組活動充当割合（％）</t>
    </r>
    <rPh sb="0" eb="2">
      <t>キョウドウ</t>
    </rPh>
    <rPh sb="2" eb="4">
      <t>トリクミ</t>
    </rPh>
    <rPh sb="4" eb="6">
      <t>カツドウ</t>
    </rPh>
    <rPh sb="6" eb="8">
      <t>ジュウトウ</t>
    </rPh>
    <rPh sb="8" eb="10">
      <t>ワリアイ</t>
    </rPh>
    <phoneticPr fontId="3"/>
  </si>
  <si>
    <r>
      <t>うち繰越</t>
    </r>
    <rPh sb="2" eb="4">
      <t>クリコシ</t>
    </rPh>
    <phoneticPr fontId="3"/>
  </si>
  <si>
    <r>
      <t>⑥活動内容（全協定共通）</t>
    </r>
    <rPh sb="1" eb="3">
      <t>カツドウ</t>
    </rPh>
    <rPh sb="3" eb="5">
      <t>ナイヨウ</t>
    </rPh>
    <rPh sb="6" eb="7">
      <t>ゼン</t>
    </rPh>
    <rPh sb="7" eb="9">
      <t>キョウテイ</t>
    </rPh>
    <rPh sb="9" eb="11">
      <t>キョウツウ</t>
    </rPh>
    <phoneticPr fontId="3"/>
  </si>
  <si>
    <r>
      <t>農業生産活動等として取り組むべき事項</t>
    </r>
    <rPh sb="0" eb="2">
      <t>ノウギョウ</t>
    </rPh>
    <rPh sb="2" eb="4">
      <t>セイサン</t>
    </rPh>
    <rPh sb="4" eb="6">
      <t>カツドウ</t>
    </rPh>
    <rPh sb="6" eb="7">
      <t>トウ</t>
    </rPh>
    <rPh sb="10" eb="11">
      <t>ト</t>
    </rPh>
    <rPh sb="12" eb="13">
      <t>ク</t>
    </rPh>
    <rPh sb="16" eb="18">
      <t>ジコウ</t>
    </rPh>
    <phoneticPr fontId="3"/>
  </si>
  <si>
    <r>
      <t>　集落マスタープラン</t>
    </r>
    <rPh sb="1" eb="3">
      <t>シュウラク</t>
    </rPh>
    <phoneticPr fontId="3"/>
  </si>
  <si>
    <r>
      <t>Ⅰ必須事項（農業生産活動等）</t>
    </r>
    <rPh sb="6" eb="8">
      <t>ノウギョウ</t>
    </rPh>
    <rPh sb="8" eb="10">
      <t>セイサン</t>
    </rPh>
    <rPh sb="10" eb="12">
      <t>カツドウ</t>
    </rPh>
    <rPh sb="12" eb="13">
      <t>トウ</t>
    </rPh>
    <phoneticPr fontId="3"/>
  </si>
  <si>
    <r>
      <t>Ⅱ選択的必須事項（多面的機能を増進する活動）</t>
    </r>
    <rPh sb="9" eb="12">
      <t>タメンテキ</t>
    </rPh>
    <rPh sb="12" eb="14">
      <t>キノウ</t>
    </rPh>
    <rPh sb="15" eb="17">
      <t>ゾウシン</t>
    </rPh>
    <rPh sb="19" eb="21">
      <t>カツドウ</t>
    </rPh>
    <phoneticPr fontId="3"/>
  </si>
  <si>
    <r>
      <t>目指すべき将来像のチェック</t>
    </r>
    <rPh sb="0" eb="2">
      <t>メザ</t>
    </rPh>
    <rPh sb="5" eb="8">
      <t>ショウライゾウ</t>
    </rPh>
    <phoneticPr fontId="3"/>
  </si>
  <si>
    <r>
      <t>目指すべき将来像</t>
    </r>
    <rPh sb="0" eb="2">
      <t>メザ</t>
    </rPh>
    <rPh sb="5" eb="8">
      <t>ショウライゾウ</t>
    </rPh>
    <phoneticPr fontId="3"/>
  </si>
  <si>
    <r>
      <t>活動方策のチェック</t>
    </r>
    <rPh sb="0" eb="2">
      <t>カツドウ</t>
    </rPh>
    <rPh sb="2" eb="4">
      <t>ホウサク</t>
    </rPh>
    <phoneticPr fontId="3"/>
  </si>
  <si>
    <r>
      <t>将来像を実現するための活動方策</t>
    </r>
    <rPh sb="0" eb="3">
      <t>ショウライゾウ</t>
    </rPh>
    <rPh sb="4" eb="6">
      <t>ジツゲン</t>
    </rPh>
    <rPh sb="11" eb="13">
      <t>カツドウ</t>
    </rPh>
    <rPh sb="13" eb="15">
      <t>ホウサク</t>
    </rPh>
    <phoneticPr fontId="3"/>
  </si>
  <si>
    <r>
      <t>１　耕作放棄の防止等の活動</t>
    </r>
    <rPh sb="2" eb="4">
      <t>コウサク</t>
    </rPh>
    <rPh sb="4" eb="6">
      <t>ホウキ</t>
    </rPh>
    <rPh sb="7" eb="9">
      <t>ボウシ</t>
    </rPh>
    <rPh sb="9" eb="10">
      <t>トウ</t>
    </rPh>
    <rPh sb="11" eb="13">
      <t>カツドウ</t>
    </rPh>
    <phoneticPr fontId="3"/>
  </si>
  <si>
    <r>
      <t>適正な道・水路等の管理活動（項目数）</t>
    </r>
    <rPh sb="0" eb="2">
      <t>テキセイ</t>
    </rPh>
    <rPh sb="3" eb="4">
      <t>ドウ</t>
    </rPh>
    <rPh sb="5" eb="7">
      <t>スイロ</t>
    </rPh>
    <rPh sb="7" eb="8">
      <t>トウ</t>
    </rPh>
    <rPh sb="9" eb="11">
      <t>カンリ</t>
    </rPh>
    <rPh sb="11" eb="13">
      <t>カツドウ</t>
    </rPh>
    <rPh sb="14" eb="17">
      <t>コウモクスウ</t>
    </rPh>
    <phoneticPr fontId="3"/>
  </si>
  <si>
    <r>
      <t>２　水路、農道等の管理活動</t>
    </r>
    <rPh sb="2" eb="4">
      <t>スイロ</t>
    </rPh>
    <rPh sb="5" eb="7">
      <t>ノウドウ</t>
    </rPh>
    <rPh sb="7" eb="8">
      <t>ナド</t>
    </rPh>
    <rPh sb="9" eb="11">
      <t>カンリ</t>
    </rPh>
    <rPh sb="11" eb="13">
      <t>カツドウ</t>
    </rPh>
    <phoneticPr fontId="3"/>
  </si>
  <si>
    <r>
      <t>適正な多面的機能の維持・増進活動（項目数）</t>
    </r>
    <rPh sb="0" eb="2">
      <t>テキセイ</t>
    </rPh>
    <rPh sb="3" eb="6">
      <t>タメンテキ</t>
    </rPh>
    <rPh sb="6" eb="8">
      <t>キノウ</t>
    </rPh>
    <rPh sb="9" eb="11">
      <t>イジ</t>
    </rPh>
    <rPh sb="12" eb="14">
      <t>ゾウシン</t>
    </rPh>
    <rPh sb="14" eb="16">
      <t>カツドウ</t>
    </rPh>
    <rPh sb="17" eb="20">
      <t>コウモクスウ</t>
    </rPh>
    <phoneticPr fontId="3"/>
  </si>
  <si>
    <r>
      <t>①　将来にわたり農業生産活動等が可能となる集落内の実施体制構築</t>
    </r>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</si>
  <si>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r>
      <t>②　協定の担い手となる新たな人材の育成・確保</t>
    </r>
    <rPh sb="2" eb="4">
      <t>キョウテイ</t>
    </rPh>
    <rPh sb="5" eb="6">
      <t>ニナ</t>
    </rPh>
    <rPh sb="7" eb="8">
      <t>テ</t>
    </rPh>
    <rPh sb="11" eb="12">
      <t>アラ</t>
    </rPh>
    <rPh sb="14" eb="16">
      <t>ジンザイ</t>
    </rPh>
    <rPh sb="17" eb="19">
      <t>イクセイ</t>
    </rPh>
    <rPh sb="20" eb="22">
      <t>カクホ</t>
    </rPh>
    <phoneticPr fontId="3"/>
  </si>
  <si>
    <r>
      <t>③　協定参加者それぞれが、作物生産、加工・直売等様々な工夫により再生可能な所得を確保</t>
    </r>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</si>
  <si>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r>
      <t>④　その他</t>
    </r>
    <rPh sb="4" eb="5">
      <t>タ</t>
    </rPh>
    <phoneticPr fontId="3"/>
  </si>
  <si>
    <r>
      <t>①　機械・農作業の共同化等営農組織の育成</t>
    </r>
    <rPh sb="2" eb="4">
      <t>キカイ</t>
    </rPh>
    <rPh sb="5" eb="8">
      <t>ノウサギョウ</t>
    </rPh>
    <rPh sb="9" eb="12">
      <t>キョウドウカ</t>
    </rPh>
    <rPh sb="12" eb="13">
      <t>トウ</t>
    </rPh>
    <rPh sb="13" eb="15">
      <t>エイノウ</t>
    </rPh>
    <rPh sb="15" eb="17">
      <t>ソシキ</t>
    </rPh>
    <rPh sb="18" eb="20">
      <t>イクセイ</t>
    </rPh>
    <phoneticPr fontId="3"/>
  </si>
  <si>
    <r>
      <t>②　高付加価値型農業</t>
    </r>
    <rPh sb="2" eb="5">
      <t>コウフカ</t>
    </rPh>
    <rPh sb="5" eb="7">
      <t>カチ</t>
    </rPh>
    <rPh sb="7" eb="8">
      <t>ガタ</t>
    </rPh>
    <rPh sb="8" eb="10">
      <t>ノウギョウ</t>
    </rPh>
    <phoneticPr fontId="3"/>
  </si>
  <si>
    <r>
      <t>③　農業生産条件の強化</t>
    </r>
    <rPh sb="2" eb="4">
      <t>ノウギョウ</t>
    </rPh>
    <rPh sb="4" eb="6">
      <t>セイサン</t>
    </rPh>
    <rPh sb="6" eb="8">
      <t>ジョウケン</t>
    </rPh>
    <rPh sb="9" eb="11">
      <t>キョウカ</t>
    </rPh>
    <phoneticPr fontId="3"/>
  </si>
  <si>
    <r>
      <t>④　担い手への農地集積</t>
    </r>
    <rPh sb="2" eb="3">
      <t>ニナ</t>
    </rPh>
    <rPh sb="4" eb="5">
      <t>テ</t>
    </rPh>
    <rPh sb="7" eb="9">
      <t>ノウチ</t>
    </rPh>
    <rPh sb="9" eb="11">
      <t>シュウセキ</t>
    </rPh>
    <phoneticPr fontId="3"/>
  </si>
  <si>
    <r>
      <t>⑤　担い手への農作業の委託</t>
    </r>
    <rPh sb="2" eb="3">
      <t>ニナ</t>
    </rPh>
    <rPh sb="4" eb="5">
      <t>テ</t>
    </rPh>
    <rPh sb="7" eb="10">
      <t>ノウサギョウ</t>
    </rPh>
    <rPh sb="11" eb="13">
      <t>イタク</t>
    </rPh>
    <phoneticPr fontId="3"/>
  </si>
  <si>
    <r>
      <t>⑥　新規就農者等による農業生産</t>
    </r>
    <rPh sb="2" eb="4">
      <t>シンキ</t>
    </rPh>
    <rPh sb="4" eb="7">
      <t>シュウノウシャ</t>
    </rPh>
    <rPh sb="7" eb="8">
      <t>トウ</t>
    </rPh>
    <rPh sb="11" eb="13">
      <t>ノウギョウ</t>
    </rPh>
    <rPh sb="13" eb="15">
      <t>セイサン</t>
    </rPh>
    <phoneticPr fontId="3"/>
  </si>
  <si>
    <r>
      <t>⑦　地場産農産物等の加工・販売</t>
    </r>
    <rPh sb="2" eb="5">
      <t>ジバサン</t>
    </rPh>
    <rPh sb="5" eb="8">
      <t>ノウサンブツ</t>
    </rPh>
    <rPh sb="8" eb="9">
      <t>トウ</t>
    </rPh>
    <rPh sb="10" eb="12">
      <t>カコウ</t>
    </rPh>
    <rPh sb="13" eb="15">
      <t>ハンバイ</t>
    </rPh>
    <phoneticPr fontId="3"/>
  </si>
  <si>
    <r>
      <t>⑧　消費・出資の呼び込み</t>
    </r>
    <rPh sb="2" eb="4">
      <t>ショウヒ</t>
    </rPh>
    <rPh sb="5" eb="7">
      <t>シュッシ</t>
    </rPh>
    <rPh sb="8" eb="9">
      <t>ヨ</t>
    </rPh>
    <rPh sb="10" eb="11">
      <t>コ</t>
    </rPh>
    <phoneticPr fontId="3"/>
  </si>
  <si>
    <r>
      <t>⑨　共同で支え合う集団的かつ持続的な体制整備</t>
    </r>
    <rPh sb="2" eb="4">
      <t>キョウドウ</t>
    </rPh>
    <rPh sb="5" eb="6">
      <t>ササ</t>
    </rPh>
    <rPh sb="7" eb="8">
      <t>ア</t>
    </rPh>
    <rPh sb="9" eb="12">
      <t>シュウダンテキ</t>
    </rPh>
    <rPh sb="14" eb="17">
      <t>ジゾクテキ</t>
    </rPh>
    <rPh sb="18" eb="20">
      <t>タイセイ</t>
    </rPh>
    <rPh sb="20" eb="22">
      <t>セイビ</t>
    </rPh>
    <phoneticPr fontId="3"/>
  </si>
  <si>
    <r>
      <t>⑩　その他</t>
    </r>
    <rPh sb="4" eb="5">
      <t>タ</t>
    </rPh>
    <phoneticPr fontId="3"/>
  </si>
  <si>
    <r>
      <t>適正な耕作放棄の防止等の活動（項目数）</t>
    </r>
    <rPh sb="0" eb="2">
      <t>テキセイ</t>
    </rPh>
    <rPh sb="3" eb="5">
      <t>コウサク</t>
    </rPh>
    <rPh sb="5" eb="7">
      <t>ホウキ</t>
    </rPh>
    <rPh sb="8" eb="10">
      <t>ボウシ</t>
    </rPh>
    <rPh sb="10" eb="11">
      <t>トウ</t>
    </rPh>
    <rPh sb="12" eb="14">
      <t>カツドウ</t>
    </rPh>
    <rPh sb="15" eb="18">
      <t>コウモクスウ</t>
    </rPh>
    <phoneticPr fontId="3"/>
  </si>
  <si>
    <r>
      <t>多面的機能支払交付金と同一施設</t>
    </r>
    <rPh sb="0" eb="3">
      <t>タメンテキ</t>
    </rPh>
    <rPh sb="3" eb="5">
      <t>キノウ</t>
    </rPh>
    <rPh sb="5" eb="7">
      <t>シハライ</t>
    </rPh>
    <rPh sb="7" eb="10">
      <t>コウフキン</t>
    </rPh>
    <rPh sb="11" eb="13">
      <t>ドウイツ</t>
    </rPh>
    <rPh sb="13" eb="15">
      <t>シセツ</t>
    </rPh>
    <phoneticPr fontId="3"/>
  </si>
  <si>
    <r>
      <t>①　賃借権設定・農作業の委託</t>
    </r>
    <rPh sb="2" eb="4">
      <t>チンシャク</t>
    </rPh>
    <rPh sb="4" eb="5">
      <t>ケン</t>
    </rPh>
    <rPh sb="5" eb="7">
      <t>セッテイ</t>
    </rPh>
    <rPh sb="8" eb="11">
      <t>ノウサギョウ</t>
    </rPh>
    <rPh sb="12" eb="14">
      <t>イタク</t>
    </rPh>
    <phoneticPr fontId="3"/>
  </si>
  <si>
    <r>
      <t>③　既荒廃農用地の保全管理　</t>
    </r>
    <rPh sb="2" eb="3">
      <t>キ</t>
    </rPh>
    <rPh sb="3" eb="5">
      <t>コウハイ</t>
    </rPh>
    <rPh sb="5" eb="8">
      <t>ノウヨウチ</t>
    </rPh>
    <rPh sb="9" eb="11">
      <t>ホゼン</t>
    </rPh>
    <rPh sb="11" eb="13">
      <t>カンリ</t>
    </rPh>
    <phoneticPr fontId="3"/>
  </si>
  <si>
    <r>
      <t>④　農地の法面管理</t>
    </r>
    <rPh sb="2" eb="4">
      <t>ノウチ</t>
    </rPh>
    <rPh sb="5" eb="6">
      <t>ノリ</t>
    </rPh>
    <rPh sb="6" eb="7">
      <t>メン</t>
    </rPh>
    <rPh sb="7" eb="9">
      <t>カンリ</t>
    </rPh>
    <phoneticPr fontId="3"/>
  </si>
  <si>
    <r>
      <t>⑤　柵、ネットの設置等鳥獣被害防止</t>
    </r>
    <rPh sb="2" eb="3">
      <t>サク</t>
    </rPh>
    <rPh sb="8" eb="10">
      <t>セッチ</t>
    </rPh>
    <rPh sb="10" eb="11">
      <t>トウ</t>
    </rPh>
    <rPh sb="11" eb="13">
      <t>チョウジュウ</t>
    </rPh>
    <rPh sb="13" eb="15">
      <t>ヒガイ</t>
    </rPh>
    <rPh sb="15" eb="17">
      <t>ボウシ</t>
    </rPh>
    <phoneticPr fontId="3"/>
  </si>
  <si>
    <r>
      <t>①　水路の管理</t>
    </r>
    <rPh sb="2" eb="4">
      <t>スイロ</t>
    </rPh>
    <rPh sb="5" eb="7">
      <t>カンリ</t>
    </rPh>
    <phoneticPr fontId="3"/>
  </si>
  <si>
    <r>
      <t>②　農道の管理</t>
    </r>
    <rPh sb="2" eb="4">
      <t>ノウドウ</t>
    </rPh>
    <rPh sb="5" eb="7">
      <t>カンリ</t>
    </rPh>
    <phoneticPr fontId="3"/>
  </si>
  <si>
    <r>
      <t>③　その他の施設の管理</t>
    </r>
    <rPh sb="4" eb="5">
      <t>タ</t>
    </rPh>
    <rPh sb="6" eb="8">
      <t>シセツ</t>
    </rPh>
    <rPh sb="9" eb="11">
      <t>カンリ</t>
    </rPh>
    <phoneticPr fontId="3"/>
  </si>
  <si>
    <r>
      <t>①　周辺林地の下草刈</t>
    </r>
    <rPh sb="2" eb="4">
      <t>シュウヘン</t>
    </rPh>
    <rPh sb="4" eb="6">
      <t>リンチ</t>
    </rPh>
    <rPh sb="7" eb="8">
      <t>シタ</t>
    </rPh>
    <rPh sb="8" eb="10">
      <t>クサカリ</t>
    </rPh>
    <phoneticPr fontId="3"/>
  </si>
  <si>
    <r>
      <t>⑤　体験民宿（グリーン・ツーリズム）</t>
    </r>
    <rPh sb="2" eb="4">
      <t>タイケン</t>
    </rPh>
    <rPh sb="4" eb="5">
      <t>ミン</t>
    </rPh>
    <rPh sb="5" eb="6">
      <t>ヤド</t>
    </rPh>
    <phoneticPr fontId="3"/>
  </si>
  <si>
    <r>
      <t>[302]協定農用地の将来像の合計</t>
    </r>
    <phoneticPr fontId="3"/>
  </si>
  <si>
    <r>
      <t>[303]管理者が引き続き耕作</t>
    </r>
    <phoneticPr fontId="3"/>
  </si>
  <si>
    <r>
      <t>[304]後継者が耕作を継承</t>
    </r>
    <phoneticPr fontId="3"/>
  </si>
  <si>
    <r>
      <t>[305]担い手等に引き受けてもらう（受け手が決まっている）</t>
    </r>
    <phoneticPr fontId="3"/>
  </si>
  <si>
    <r>
      <t>[306]担い手等に引き受けてもらうことを希望（受け手が決まっていない）</t>
    </r>
    <phoneticPr fontId="3"/>
  </si>
  <si>
    <r>
      <t>[307]中間管理機構への貸し付けを希望</t>
    </r>
    <phoneticPr fontId="3"/>
  </si>
  <si>
    <r>
      <t>[308]草刈り等管理のみ</t>
    </r>
    <phoneticPr fontId="3"/>
  </si>
  <si>
    <r>
      <t>[309]その他</t>
    </r>
    <phoneticPr fontId="3"/>
  </si>
  <si>
    <r>
      <t>[310]協定農用地の将来像を踏まえた集落の現状_該当事項の合計</t>
    </r>
    <phoneticPr fontId="3"/>
  </si>
  <si>
    <r>
      <t>[311]担い手が確保できており、耕作を継続</t>
    </r>
    <phoneticPr fontId="3"/>
  </si>
  <si>
    <r>
      <t>[312]担い手が確保できているが、全ての委託希望は受けられない</t>
    </r>
    <phoneticPr fontId="3"/>
  </si>
  <si>
    <r>
      <t>[313]担い手が確保できていない</t>
    </r>
    <phoneticPr fontId="3"/>
  </si>
  <si>
    <r>
      <t>[314]耕作を継続したいが、耕作条件の悪い農地がある</t>
    </r>
    <phoneticPr fontId="3"/>
  </si>
  <si>
    <r>
      <t>[315]耕作を継続したいが、農業所得が低い</t>
    </r>
    <phoneticPr fontId="3"/>
  </si>
  <si>
    <r>
      <t>[316]耕作を継続したいが、法面や水路・農道等の管理が過重な負担となっている</t>
    </r>
    <phoneticPr fontId="3"/>
  </si>
  <si>
    <r>
      <t>[317]鳥獣被害が深刻であり、耕作意欲が減退している</t>
    </r>
    <phoneticPr fontId="3"/>
  </si>
  <si>
    <r>
      <t>[318]集落の自治（コミュニティ）機能が低下しており、生活に支障・不安が生じている</t>
    </r>
    <phoneticPr fontId="3"/>
  </si>
  <si>
    <r>
      <t>[319]その他</t>
    </r>
    <phoneticPr fontId="3"/>
  </si>
  <si>
    <r>
      <t>[320]その他の内容</t>
    </r>
    <phoneticPr fontId="3"/>
  </si>
  <si>
    <r>
      <t>[321]集落の現状を踏まえた対応の方向性_該当事項の合計</t>
    </r>
    <phoneticPr fontId="3"/>
  </si>
  <si>
    <r>
      <t>[322]耕作放棄の懸念はなく、集落の課題もないことから、対策は不要</t>
    </r>
    <phoneticPr fontId="3"/>
  </si>
  <si>
    <r>
      <t>[323]協定内で担い手を育成・確保</t>
    </r>
    <phoneticPr fontId="3"/>
  </si>
  <si>
    <r>
      <t>[324]協定外で担い手を確保</t>
    </r>
    <phoneticPr fontId="3"/>
  </si>
  <si>
    <r>
      <t>[325]基盤整備等により耕作条件を改善</t>
    </r>
    <phoneticPr fontId="3"/>
  </si>
  <si>
    <r>
      <t>[326]農産物の高付加価値化により所得の向上を図る</t>
    </r>
    <phoneticPr fontId="3"/>
  </si>
  <si>
    <r>
      <t>[327]新たな作物の導入により所得の向上を図る</t>
    </r>
    <phoneticPr fontId="3"/>
  </si>
  <si>
    <r>
      <t>[328]省力化技術の導入や外注化等により労働負担の軽減を図る</t>
    </r>
    <phoneticPr fontId="3"/>
  </si>
  <si>
    <r>
      <t>[329]耕作継続が困難な農用地の林地化</t>
    </r>
    <phoneticPr fontId="3"/>
  </si>
  <si>
    <r>
      <t>[330]放牧利用による農用地の管理</t>
    </r>
    <phoneticPr fontId="3"/>
  </si>
  <si>
    <r>
      <t>[331]鳥獣被害防止対策の実施</t>
    </r>
    <phoneticPr fontId="3"/>
  </si>
  <si>
    <r>
      <t>[332]集落の自治（コミュニティ）機能の強化</t>
    </r>
    <phoneticPr fontId="3"/>
  </si>
  <si>
    <r>
      <t>[333]その他</t>
    </r>
    <phoneticPr fontId="3"/>
  </si>
  <si>
    <r>
      <t>[334]その他の内容</t>
    </r>
    <phoneticPr fontId="3"/>
  </si>
  <si>
    <r>
      <t>[335]具体的な対策に向けた検討_該当事項の合計</t>
    </r>
    <phoneticPr fontId="3"/>
  </si>
  <si>
    <r>
      <t>[336]特に懸念はなく、協定参加者で実施していく</t>
    </r>
    <phoneticPr fontId="3"/>
  </si>
  <si>
    <r>
      <t>[337]協定参加者だけでは検討が困難であり外部（県・市町村含む）からの助力を得たい</t>
    </r>
    <phoneticPr fontId="3"/>
  </si>
  <si>
    <r>
      <t>[338]他の協定との広域化を考えたい</t>
    </r>
    <phoneticPr fontId="3"/>
  </si>
  <si>
    <r>
      <t>[339]中山間地域等直接支払交付金の加算措置を活用したい</t>
    </r>
    <phoneticPr fontId="3"/>
  </si>
  <si>
    <r>
      <t>[340]対策に活用可能な補助事業等を紹介して欲しい</t>
    </r>
    <phoneticPr fontId="3"/>
  </si>
  <si>
    <r>
      <t>[341]その他</t>
    </r>
    <phoneticPr fontId="3"/>
  </si>
  <si>
    <r>
      <t>[342]その他の内容</t>
    </r>
    <phoneticPr fontId="3"/>
  </si>
  <si>
    <r>
      <t>[343]農業生産活動等の継続のための支援体制_該当事項の合計</t>
    </r>
    <phoneticPr fontId="3"/>
  </si>
  <si>
    <r>
      <t>[344]農地所有適格法人が支援する</t>
    </r>
    <phoneticPr fontId="3"/>
  </si>
  <si>
    <r>
      <t>[345]JAが支援する</t>
    </r>
    <phoneticPr fontId="3"/>
  </si>
  <si>
    <r>
      <t>[346]集落営農組織が支援する</t>
    </r>
    <phoneticPr fontId="3"/>
  </si>
  <si>
    <r>
      <t>[347]農業者が支援する</t>
    </r>
    <phoneticPr fontId="3"/>
  </si>
  <si>
    <r>
      <t>[348]協定参加者で役割分担しつつ、農用地の維持管理を行う</t>
    </r>
    <phoneticPr fontId="3"/>
  </si>
  <si>
    <r>
      <t>[349]その他</t>
    </r>
    <phoneticPr fontId="3"/>
  </si>
  <si>
    <r>
      <t>[350]その他の内容</t>
    </r>
    <phoneticPr fontId="3"/>
  </si>
  <si>
    <r>
      <t>[351]備考欄</t>
    </r>
    <phoneticPr fontId="3"/>
  </si>
  <si>
    <r>
      <t>⑦活動内容（体制整備単価）</t>
    </r>
    <rPh sb="1" eb="3">
      <t>カツドウ</t>
    </rPh>
    <rPh sb="3" eb="5">
      <t>ナイヨウ</t>
    </rPh>
    <rPh sb="6" eb="8">
      <t>タイセイ</t>
    </rPh>
    <rPh sb="8" eb="10">
      <t>セイビ</t>
    </rPh>
    <rPh sb="10" eb="12">
      <t>タンカ</t>
    </rPh>
    <phoneticPr fontId="3"/>
  </si>
  <si>
    <r>
      <t>農業生産活動等の体制整備として取り組むべき事項</t>
    </r>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</si>
  <si>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r>
      <t>その他</t>
    </r>
    <phoneticPr fontId="3"/>
  </si>
  <si>
    <r>
      <t>②　既荒廃農用地の復旧・林地化・畜産的利用</t>
    </r>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</si>
  <si>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r>
      <t>内容</t>
    </r>
    <rPh sb="0" eb="2">
      <t>ナイヨウ</t>
    </rPh>
    <phoneticPr fontId="3"/>
  </si>
  <si>
    <r>
      <t>・画面上部に右のような表示が出た場合は「コンテンツの有効化」を押してください。</t>
    </r>
    <rPh sb="1" eb="3">
      <t>ガメン</t>
    </rPh>
    <rPh sb="3" eb="5">
      <t>ジョウブ</t>
    </rPh>
    <rPh sb="6" eb="7">
      <t>ミギ</t>
    </rPh>
    <rPh sb="11" eb="13">
      <t>ヒョウジ</t>
    </rPh>
    <rPh sb="14" eb="15">
      <t>デ</t>
    </rPh>
    <rPh sb="16" eb="18">
      <t>バアイ</t>
    </rPh>
    <rPh sb="26" eb="28">
      <t>ユウコウ</t>
    </rPh>
    <rPh sb="28" eb="29">
      <t>カ</t>
    </rPh>
    <rPh sb="31" eb="32">
      <t>オ</t>
    </rPh>
    <phoneticPr fontId="3"/>
  </si>
  <si>
    <r>
      <t>年齢分類記号リスト</t>
    </r>
    <rPh sb="0" eb="2">
      <t>ネンレイ</t>
    </rPh>
    <rPh sb="2" eb="4">
      <t>ブンルイ</t>
    </rPh>
    <rPh sb="4" eb="6">
      <t>キゴウ</t>
    </rPh>
    <phoneticPr fontId="3"/>
  </si>
  <si>
    <r>
      <t>■</t>
    </r>
    <phoneticPr fontId="3"/>
  </si>
  <si>
    <r>
      <t>農用地の内訳等及びネットワーク化活動計画</t>
    </r>
    <phoneticPr fontId="3"/>
  </si>
  <si>
    <r>
      <t>注１）「農用地の内訳等」は集落協定書に添付し、提出期限（当該年度の６月30日、令和７年度においては８月31日）までに協定農用地の存する市町村長に提出する。</t>
    </r>
    <phoneticPr fontId="3"/>
  </si>
  <si>
    <r>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r>
    <phoneticPr fontId="3"/>
  </si>
  <si>
    <r>
      <t>解消する遊休農地面積</t>
    </r>
    <rPh sb="0" eb="2">
      <t>カイショウ</t>
    </rPh>
    <rPh sb="4" eb="5">
      <t>アソ</t>
    </rPh>
    <rPh sb="5" eb="6">
      <t>ヤス</t>
    </rPh>
    <rPh sb="6" eb="8">
      <t>ノウチ</t>
    </rPh>
    <rPh sb="8" eb="10">
      <t>メンセキ</t>
    </rPh>
    <phoneticPr fontId="3"/>
  </si>
  <si>
    <r>
      <t>円</t>
    </r>
    <rPh sb="0" eb="1">
      <t>エン</t>
    </rPh>
    <phoneticPr fontId="3"/>
  </si>
  <si>
    <r>
      <t>注１：「多面的機能支払」「中山間地域等直接支払」「環境保全型農業直接支払」の欄は、各支払に取り組む者に○印を記入。</t>
    </r>
    <phoneticPr fontId="3"/>
  </si>
  <si>
    <r>
      <t>注２：多面的機能支払に取り組む場合は、「分類番号」を分類番号リストの１～13から選択。</t>
    </r>
    <phoneticPr fontId="3"/>
  </si>
  <si>
    <r>
      <t>注３：「農業者」とは、協定に位置付けられている農用地において農業生産活動等（多面的機能支払においては、耕作又は養畜）を実施する農業者又は団体である。</t>
    </r>
    <phoneticPr fontId="3"/>
  </si>
  <si>
    <r>
      <t>注５：他の市町村で環境保全型農業直接支払を実施している場合は、その市町村名を全て記載すること。</t>
    </r>
    <phoneticPr fontId="3"/>
  </si>
  <si>
    <r>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
    <phoneticPr fontId="3"/>
  </si>
  <si>
    <r>
      <t>注７：「多面的機能支払」のみに取り組む場合、住所の記入は不要。</t>
    </r>
    <phoneticPr fontId="3"/>
  </si>
  <si>
    <r>
      <t>中山間地域等直接支払分類記号リスト</t>
    </r>
    <phoneticPr fontId="3"/>
  </si>
  <si>
    <r>
      <t>多面的機能支払分類番号リスト</t>
    </r>
    <phoneticPr fontId="3"/>
  </si>
  <si>
    <r>
      <t>多面的機能支払</t>
    </r>
    <rPh sb="0" eb="7">
      <t>タメンテキキノウシハライ</t>
    </rPh>
    <phoneticPr fontId="3"/>
  </si>
  <si>
    <r>
      <t>○</t>
    </r>
    <phoneticPr fontId="3"/>
  </si>
  <si>
    <r>
      <t>中山間地域等直接支払</t>
    </r>
    <phoneticPr fontId="3"/>
  </si>
  <si>
    <r>
      <t>他の市町村で環境保全型農業直接支払を実施している場合は、その市町村名を全て記載</t>
    </r>
    <phoneticPr fontId="3"/>
  </si>
  <si>
    <r>
      <t>備考
活動支援班員</t>
    </r>
    <rPh sb="0" eb="2">
      <t>ビコウ</t>
    </rPh>
    <rPh sb="4" eb="6">
      <t>カツドウ</t>
    </rPh>
    <rPh sb="6" eb="8">
      <t>シエン</t>
    </rPh>
    <rPh sb="8" eb="10">
      <t>ハンイン</t>
    </rPh>
    <phoneticPr fontId="3"/>
  </si>
  <si>
    <r>
      <t>みどり認定</t>
    </r>
    <rPh sb="3" eb="5">
      <t>ニンテイ</t>
    </rPh>
    <phoneticPr fontId="3"/>
  </si>
  <si>
    <r>
      <t>認定済</t>
    </r>
    <phoneticPr fontId="3"/>
  </si>
  <si>
    <r>
      <t>申請中又は申請予定</t>
    </r>
    <phoneticPr fontId="3"/>
  </si>
  <si>
    <r>
      <t>申請予定無し</t>
    </r>
    <phoneticPr fontId="3"/>
  </si>
  <si>
    <r>
      <t>年齢
分類
記号</t>
    </r>
    <rPh sb="0" eb="2">
      <t>ネンレイ</t>
    </rPh>
    <rPh sb="3" eb="5">
      <t>ブンルイ</t>
    </rPh>
    <rPh sb="6" eb="7">
      <t>キ</t>
    </rPh>
    <phoneticPr fontId="3"/>
  </si>
  <si>
    <r>
      <t>役職名</t>
    </r>
    <rPh sb="0" eb="3">
      <t>ヤクショクメイ</t>
    </rPh>
    <phoneticPr fontId="3"/>
  </si>
  <si>
    <r>
      <t>住所</t>
    </r>
    <phoneticPr fontId="3"/>
  </si>
  <si>
    <r>
      <t>注１）面積×上限単価（円）は、面積（㎡）の千分の一の値に上限単価（円/10a）を乗じた額とする。</t>
    </r>
    <phoneticPr fontId="3"/>
  </si>
  <si>
    <r>
      <t>注２）加算上限額（円）は、面積×上限単価（円）の合計額とする。</t>
    </r>
    <phoneticPr fontId="3"/>
  </si>
  <si>
    <r>
      <t>　３　ネットワーク化加算</t>
    </r>
    <phoneticPr fontId="3"/>
  </si>
  <si>
    <r>
      <t>上限単価
（円/10a）</t>
    </r>
    <rPh sb="0" eb="2">
      <t>ジョウゲン</t>
    </rPh>
    <phoneticPr fontId="3"/>
  </si>
  <si>
    <r>
      <t>面積×上限単価
（円）</t>
    </r>
    <rPh sb="3" eb="5">
      <t>ジョウゲン</t>
    </rPh>
    <phoneticPr fontId="3"/>
  </si>
  <si>
    <r>
      <t>加算上限額
（円）</t>
    </r>
    <rPh sb="2" eb="4">
      <t>ジョウゲン</t>
    </rPh>
    <phoneticPr fontId="3"/>
  </si>
  <si>
    <r>
      <t>注２）加算上限額（円）は、面積×上限単価の計（円）及び100万円のうち、いずれか低い額とする。ただし、統合については、統合前の協定単位で上限を設定する。</t>
    </r>
    <phoneticPr fontId="3"/>
  </si>
  <si>
    <r>
      <t>ネットワーク化加算</t>
    </r>
    <phoneticPr fontId="3"/>
  </si>
  <si>
    <r>
      <t>上限
単価</t>
    </r>
    <rPh sb="0" eb="2">
      <t>ジョウゲン</t>
    </rPh>
    <phoneticPr fontId="3"/>
  </si>
  <si>
    <r>
      <t>交付
上限額</t>
    </r>
    <rPh sb="3" eb="5">
      <t>ジョウゲン</t>
    </rPh>
    <phoneticPr fontId="3"/>
  </si>
  <si>
    <r>
      <t>交付基準（傾斜等）</t>
    </r>
    <phoneticPr fontId="3"/>
  </si>
  <si>
    <r>
      <t>上限単価
(円/10a)</t>
    </r>
    <rPh sb="0" eb="2">
      <t>ジョウゲン</t>
    </rPh>
    <phoneticPr fontId="3"/>
  </si>
  <si>
    <r>
      <t>面積×上限単価の計
（円）</t>
    </r>
    <rPh sb="3" eb="5">
      <t>ジョウゲン</t>
    </rPh>
    <phoneticPr fontId="3"/>
  </si>
  <si>
    <r>
      <t>加算上限額
（円）</t>
    </r>
    <rPh sb="0" eb="2">
      <t>カサン</t>
    </rPh>
    <phoneticPr fontId="3"/>
  </si>
  <si>
    <r>
      <t>　　ネットワーク化又は統合状況</t>
    </r>
    <rPh sb="8" eb="9">
      <t>カ</t>
    </rPh>
    <rPh sb="9" eb="10">
      <t>マタ</t>
    </rPh>
    <phoneticPr fontId="3"/>
  </si>
  <si>
    <r>
      <t>統合する集落協定名</t>
    </r>
    <rPh sb="0" eb="2">
      <t>トウゴウ</t>
    </rPh>
    <rPh sb="4" eb="6">
      <t>シュウラク</t>
    </rPh>
    <rPh sb="8" eb="9">
      <t>メイ</t>
    </rPh>
    <phoneticPr fontId="3"/>
  </si>
  <si>
    <r>
      <t>　　４　スマート農業加算</t>
    </r>
    <rPh sb="8" eb="10">
      <t>ノウギョウ</t>
    </rPh>
    <phoneticPr fontId="3"/>
  </si>
  <si>
    <r>
      <t>スマート農業加算</t>
    </r>
    <rPh sb="4" eb="6">
      <t>ノウギョウ</t>
    </rPh>
    <phoneticPr fontId="3"/>
  </si>
  <si>
    <r>
      <t>注２）加算上限額（円）は、面積×上限単価（円）及び200万円のうち、いずれか低い額とする。</t>
    </r>
    <phoneticPr fontId="3"/>
  </si>
  <si>
    <r>
      <t>加算上限額
（円）</t>
    </r>
    <rPh sb="0" eb="2">
      <t>カサン</t>
    </rPh>
    <rPh sb="2" eb="5">
      <t>ジョウゲンガク</t>
    </rPh>
    <phoneticPr fontId="3"/>
  </si>
  <si>
    <r>
      <t>　　５　集落機能強化加算の経過措置</t>
    </r>
    <rPh sb="4" eb="12">
      <t>シュウラクキノウキョウカカサン</t>
    </rPh>
    <rPh sb="13" eb="17">
      <t>ケイカソチ</t>
    </rPh>
    <phoneticPr fontId="3"/>
  </si>
  <si>
    <r>
      <t>注１）面積×上限単価（円）は、面積（㎡）の千分の一の値に上限単価（円/10a）を乗じた額とする。</t>
    </r>
    <phoneticPr fontId="3"/>
  </si>
  <si>
    <r>
      <t>集落機能強化加算の経過措置</t>
    </r>
    <phoneticPr fontId="3"/>
  </si>
  <si>
    <r>
      <t>○農用地の内訳等</t>
    </r>
    <phoneticPr fontId="3"/>
  </si>
  <si>
    <r>
      <t>⑤農用地の管理</t>
    </r>
    <rPh sb="1" eb="4">
      <t>ノウヨウチ</t>
    </rPh>
    <rPh sb="5" eb="7">
      <t>カンリ</t>
    </rPh>
    <phoneticPr fontId="3"/>
  </si>
  <si>
    <r>
      <t>⑥管理者</t>
    </r>
    <rPh sb="1" eb="4">
      <t>カンリシャ</t>
    </rPh>
    <phoneticPr fontId="3"/>
  </si>
  <si>
    <r>
      <t>⑦個人配分を受ける所得超過者の引受地</t>
    </r>
    <phoneticPr fontId="3"/>
  </si>
  <si>
    <r>
      <t>②既荒廃農地を協定農用地に含める場合には、荒廃農地の復旧又は畜産的利用を行う。</t>
    </r>
    <phoneticPr fontId="3"/>
  </si>
  <si>
    <r>
      <t>⑥作業道の設置、排水改良等簡易な基盤整備を行う。</t>
    </r>
    <phoneticPr fontId="3"/>
  </si>
  <si>
    <r>
      <t>⑦定農用地における農業生産活動が維持されるよう担い手（認定農業者、これに準ずるものとして市町村長が認定した者、第３セクター、特定農業法人、農業協同組合、生産組織等）を確保する。</t>
    </r>
    <phoneticPr fontId="3"/>
  </si>
  <si>
    <r>
      <t>⑧集落の新たな雇用創出や地域経済の活性化に資する地場農産物の加工・販売を行う。</t>
    </r>
    <phoneticPr fontId="3"/>
  </si>
  <si>
    <r>
      <t>⑨その他（土地改良事業、災害復旧及び地目変換（田から畑等へ）等）</t>
    </r>
    <phoneticPr fontId="3"/>
  </si>
  <si>
    <r>
      <t>役員報酬</t>
    </r>
    <rPh sb="2" eb="4">
      <t>ホウシュウ</t>
    </rPh>
    <phoneticPr fontId="3"/>
  </si>
  <si>
    <r>
      <t>研修会開催費</t>
    </r>
    <phoneticPr fontId="3"/>
  </si>
  <si>
    <r>
      <t>農産物等の販売促進関係費</t>
    </r>
    <phoneticPr fontId="3"/>
  </si>
  <si>
    <r>
      <t>都市住民との交流促進関係費</t>
    </r>
    <phoneticPr fontId="3"/>
  </si>
  <si>
    <r>
      <t>法人設立関係費</t>
    </r>
    <phoneticPr fontId="3"/>
  </si>
  <si>
    <r>
      <t>土地利用調整関係費</t>
    </r>
    <phoneticPr fontId="3"/>
  </si>
  <si>
    <r>
      <t>道・水路管理費</t>
    </r>
    <phoneticPr fontId="3"/>
  </si>
  <si>
    <r>
      <t>（うち道・水路整備費）</t>
    </r>
    <phoneticPr fontId="3"/>
  </si>
  <si>
    <r>
      <t>農地管理費</t>
    </r>
    <phoneticPr fontId="3"/>
  </si>
  <si>
    <r>
      <t>（うち農地整備費）</t>
    </r>
    <phoneticPr fontId="3"/>
  </si>
  <si>
    <r>
      <t>鳥獣害防止対策費</t>
    </r>
    <phoneticPr fontId="3"/>
  </si>
  <si>
    <r>
      <t>共同利用機械購入等費</t>
    </r>
    <phoneticPr fontId="3"/>
  </si>
  <si>
    <r>
      <t>共同利用施設整備等費</t>
    </r>
    <phoneticPr fontId="3"/>
  </si>
  <si>
    <r>
      <t>多面的機能増進活動費</t>
    </r>
    <phoneticPr fontId="3"/>
  </si>
  <si>
    <r>
      <t>　ネットワーク化活動計画を作成する。</t>
    </r>
    <rPh sb="7" eb="8">
      <t>カ</t>
    </rPh>
    <rPh sb="8" eb="12">
      <t>カツドウケイカク</t>
    </rPh>
    <phoneticPr fontId="3"/>
  </si>
  <si>
    <r>
      <t>別紙様式２に定めるネットワーク化活動計画を令和11年度までに作成する。</t>
    </r>
    <rPh sb="15" eb="16">
      <t>カ</t>
    </rPh>
    <rPh sb="16" eb="20">
      <t>カツドウケイカク</t>
    </rPh>
    <phoneticPr fontId="3"/>
  </si>
  <si>
    <r>
      <t>認定棚田地域振興活動計画が策定された地域内の急傾斜農地：
○○団地
対象農用地面積：
●●●㎡ 
（田(急傾斜)●●㎡,
　畑(急傾斜)●●㎡
　田(超急傾斜)●●㎡
　畑(超急傾斜)●●㎡）</t>
    </r>
    <rPh sb="20" eb="21">
      <t>ナイ</t>
    </rPh>
    <rPh sb="25" eb="27">
      <t>ノウチ</t>
    </rPh>
    <rPh sb="31" eb="33">
      <t>ダンチ</t>
    </rPh>
    <rPh sb="34" eb="36">
      <t>タイショウ</t>
    </rPh>
    <rPh sb="36" eb="39">
      <t>ノウヨウチ</t>
    </rPh>
    <rPh sb="39" eb="41">
      <t>メンセキ</t>
    </rPh>
    <phoneticPr fontId="3"/>
  </si>
  <si>
    <r>
      <t>③ネットワーク化加算</t>
    </r>
    <rPh sb="7" eb="8">
      <t>カ</t>
    </rPh>
    <phoneticPr fontId="3"/>
  </si>
  <si>
    <r>
      <t>④スマート農業加算</t>
    </r>
    <rPh sb="5" eb="7">
      <t>ノウギョウ</t>
    </rPh>
    <phoneticPr fontId="3"/>
  </si>
  <si>
    <r>
      <t>⑤集落機能強化加算の経過措置</t>
    </r>
    <phoneticPr fontId="3"/>
  </si>
  <si>
    <r>
      <t>例) 高齢化や非農業者との混住化が進むことで、共同取組活動の参加者が減少し、集落機能が低下している。</t>
    </r>
    <phoneticPr fontId="3"/>
  </si>
  <si>
    <r>
      <t>例) 協定農用地の担い手の集積面積●●ha（令和６年度末）</t>
    </r>
    <phoneticPr fontId="3"/>
  </si>
  <si>
    <r>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r>
    <phoneticPr fontId="3"/>
  </si>
  <si>
    <r>
      <t>現状は、取組期間の開始年度における地域の現状を記載する。</t>
    </r>
    <phoneticPr fontId="3"/>
  </si>
  <si>
    <r>
      <t xml:space="preserve">○○用水路
</t>
    </r>
    <r>
      <rPr>
        <rFont val="ＭＳ 明朝"/>
        <charset val="128"/>
        <family val="1"/>
        <color rgb="FFFF0000"/>
        <sz val="10"/>
      </rPr>
      <t>（水路の延長○m)</t>
    </r>
    <rPh sb="2" eb="5">
      <t>ヨウスイロ</t>
    </rPh>
    <phoneticPr fontId="3"/>
  </si>
  <si>
    <r>
      <t xml:space="preserve">○○排水路
</t>
    </r>
    <r>
      <rPr>
        <rFont val="ＭＳ 明朝"/>
        <charset val="128"/>
        <family val="1"/>
        <color rgb="FFFF0000"/>
        <sz val="10"/>
      </rPr>
      <t>（水路の延長○m)</t>
    </r>
    <rPh sb="2" eb="5">
      <t>ハイスイロ</t>
    </rPh>
    <phoneticPr fontId="3"/>
  </si>
  <si>
    <r>
      <t xml:space="preserve">○○農道
</t>
    </r>
    <r>
      <rPr>
        <rFont val="ＭＳ 明朝"/>
        <charset val="128"/>
        <family val="1"/>
        <color rgb="FFFF0000"/>
        <sz val="10"/>
      </rPr>
      <t>（水路の延長○m)</t>
    </r>
    <rPh sb="2" eb="4">
      <t>ノウドウ</t>
    </rPh>
    <phoneticPr fontId="3"/>
  </si>
  <si>
    <r>
      <t>道　路</t>
    </r>
    <phoneticPr fontId="3"/>
  </si>
  <si>
    <r>
      <t>ネットワーク化活動計画</t>
    </r>
    <rPh sb="6" eb="11">
      <t>カカツドウケイカク</t>
    </rPh>
    <phoneticPr fontId="3"/>
  </si>
  <si>
    <r>
      <t>ネットワーク化活動計画を作成する</t>
    </r>
    <rPh sb="6" eb="11">
      <t>カカツドウケイカク</t>
    </rPh>
    <rPh sb="12" eb="14">
      <t>サクセイ</t>
    </rPh>
    <phoneticPr fontId="3"/>
  </si>
  <si>
    <r>
      <t>ネットワーク化活動計画を作成しない</t>
    </r>
    <rPh sb="6" eb="11">
      <t>カカツドウケイカク</t>
    </rPh>
    <rPh sb="12" eb="14">
      <t>サクセイ</t>
    </rPh>
    <phoneticPr fontId="3"/>
  </si>
  <si>
    <r>
      <t>ネットワーク化活動計画＋目＋傾斜</t>
    </r>
    <rPh sb="6" eb="11">
      <t>カカツドウケイカク</t>
    </rPh>
    <rPh sb="12" eb="13">
      <t>メ</t>
    </rPh>
    <rPh sb="14" eb="16">
      <t>ケイシャ</t>
    </rPh>
    <phoneticPr fontId="3"/>
  </si>
  <si>
    <r>
      <t>ネットワーク化活動計画を
作成する</t>
    </r>
    <rPh sb="6" eb="11">
      <t>カカツドウケイカク</t>
    </rPh>
    <rPh sb="13" eb="15">
      <t>サクセイ</t>
    </rPh>
    <phoneticPr fontId="3"/>
  </si>
  <si>
    <r>
      <t>ネットワーク化活動計画を
作成しない</t>
    </r>
    <rPh sb="6" eb="11">
      <t>カカツドウケイカク</t>
    </rPh>
    <rPh sb="13" eb="15">
      <t>サクセイ</t>
    </rPh>
    <phoneticPr fontId="3"/>
  </si>
  <si>
    <r>
      <t>維持管理農用地</t>
    </r>
    <rPh sb="4" eb="7">
      <t>ノウヨウチ</t>
    </rPh>
    <phoneticPr fontId="3"/>
  </si>
  <si>
    <r>
      <t>荒廃農地</t>
    </r>
    <phoneticPr fontId="3"/>
  </si>
  <si>
    <r>
      <t>被災地</t>
    </r>
    <phoneticPr fontId="3"/>
  </si>
  <si>
    <t>通常地域（8法内）</t>
  </si>
  <si>
    <r>
      <t>１．体制整備の基本方針</t>
    </r>
    <rPh sb="2" eb="6">
      <t>タイセイセイビ</t>
    </rPh>
    <rPh sb="7" eb="11">
      <t>キホンホウシン</t>
    </rPh>
    <phoneticPr fontId="3"/>
  </si>
  <si>
    <r>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r>
    <phoneticPr fontId="3"/>
  </si>
  <si>
    <r>
      <t>１－３．体制整備のために行おうとする取組</t>
    </r>
    <rPh sb="4" eb="8">
      <t>タイセイセイビ</t>
    </rPh>
    <rPh sb="12" eb="13">
      <t>オコナ</t>
    </rPh>
    <rPh sb="18" eb="20">
      <t>トリクミ</t>
    </rPh>
    <phoneticPr fontId="3"/>
  </si>
  <si>
    <r>
      <t>該当</t>
    </r>
    <r>
      <rPr>
        <rFont val="ＭＳ 明朝"/>
        <charset val="128"/>
        <family val="1"/>
        <color rgb="FF000000"/>
        <sz val="11"/>
        <vertAlign val="superscript"/>
      </rPr>
      <t>注１）</t>
    </r>
    <rPh sb="0" eb="2">
      <t>ガイトウ</t>
    </rPh>
    <rPh sb="2" eb="3">
      <t>チュウ</t>
    </rPh>
    <phoneticPr fontId="91"/>
  </si>
  <si>
    <r>
      <t>取組</t>
    </r>
    <rPh sb="0" eb="2">
      <t>トリクミ</t>
    </rPh>
    <phoneticPr fontId="91"/>
  </si>
  <si>
    <r>
      <t>対象協定</t>
    </r>
    <rPh sb="0" eb="4">
      <t>タイショウキョウテイ</t>
    </rPh>
    <phoneticPr fontId="91"/>
  </si>
  <si>
    <r>
      <t>要記載項目</t>
    </r>
    <rPh sb="0" eb="3">
      <t>ヨウキサイ</t>
    </rPh>
    <rPh sb="3" eb="5">
      <t>コウモク</t>
    </rPh>
    <phoneticPr fontId="91"/>
  </si>
  <si>
    <r>
      <t>①ネットワーク化</t>
    </r>
    <r>
      <rPr>
        <rFont val="ＭＳ 明朝"/>
        <charset val="128"/>
        <family val="1"/>
        <color rgb="FF000000"/>
        <sz val="11"/>
        <vertAlign val="superscript"/>
      </rPr>
      <t>注２）</t>
    </r>
    <rPh sb="7" eb="8">
      <t>カ</t>
    </rPh>
    <rPh sb="8" eb="9">
      <t>チュウ</t>
    </rPh>
    <phoneticPr fontId="91"/>
  </si>
  <si>
    <r>
      <t>新たにネットワーク化を行い10ha以上のネットワークを形成する集落協定</t>
    </r>
    <phoneticPr fontId="91"/>
  </si>
  <si>
    <r>
      <t>２－１～２－７</t>
    </r>
    <phoneticPr fontId="91"/>
  </si>
  <si>
    <r>
      <t>新たにネットワーク化を行う予定はないが、既に10ha以上のネットワークを形成しており、体制の維持、向上を図ろうとする集落協定</t>
    </r>
    <phoneticPr fontId="91"/>
  </si>
  <si>
    <r>
      <t>②統合</t>
    </r>
    <r>
      <rPr>
        <rFont val="ＭＳ 明朝"/>
        <charset val="128"/>
        <family val="1"/>
        <color rgb="FF000000"/>
        <sz val="11"/>
        <vertAlign val="superscript"/>
      </rPr>
      <t>注３）</t>
    </r>
    <rPh sb="1" eb="3">
      <t>トウゴウ</t>
    </rPh>
    <rPh sb="3" eb="4">
      <t>チュウ</t>
    </rPh>
    <phoneticPr fontId="91"/>
  </si>
  <si>
    <r>
      <t>新たに統合を行い10ha以上の集落協定を形成する集落協定</t>
    </r>
    <phoneticPr fontId="91"/>
  </si>
  <si>
    <r>
      <t>３－１～３－５</t>
    </r>
    <phoneticPr fontId="91"/>
  </si>
  <si>
    <r>
      <t>新たに統合を行う予定はないが、既に10ha以上の集落協定となっており、体制の維持、向上を図ろうとする集落協定</t>
    </r>
    <phoneticPr fontId="91"/>
  </si>
  <si>
    <r>
      <t>３－２、
３－６、３－７</t>
    </r>
    <phoneticPr fontId="91"/>
  </si>
  <si>
    <r>
      <t>③多様な組織等の参画</t>
    </r>
    <r>
      <rPr>
        <rFont val="ＭＳ 明朝"/>
        <charset val="128"/>
        <family val="1"/>
        <color rgb="FF000000"/>
        <sz val="11"/>
        <vertAlign val="superscript"/>
      </rPr>
      <t>注４）</t>
    </r>
    <rPh sb="1" eb="3">
      <t>タヨウ</t>
    </rPh>
    <rPh sb="4" eb="7">
      <t>ソシキトウ</t>
    </rPh>
    <rPh sb="8" eb="10">
      <t>サンカク</t>
    </rPh>
    <rPh sb="10" eb="11">
      <t>チュウ</t>
    </rPh>
    <phoneticPr fontId="91"/>
  </si>
  <si>
    <r>
      <t>１組織以上の農業者団体以外の組織又は構成員の10%以上の非農業者が活動に参画する集落協定</t>
    </r>
    <phoneticPr fontId="91"/>
  </si>
  <si>
    <r>
      <t>４－１～４－３</t>
    </r>
    <phoneticPr fontId="91"/>
  </si>
  <si>
    <r>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r>
    <phoneticPr fontId="3"/>
  </si>
  <si>
    <r>
      <t>○ネットワーク化活動計画</t>
    </r>
    <rPh sb="7" eb="8">
      <t>カ</t>
    </rPh>
    <rPh sb="8" eb="12">
      <t>カツドウケイカク</t>
    </rPh>
    <phoneticPr fontId="3"/>
  </si>
  <si>
    <r>
      <t>１－１．集落協定名</t>
    </r>
    <rPh sb="4" eb="8">
      <t>シュウラクキョウテイ</t>
    </rPh>
    <rPh sb="8" eb="9">
      <t>メイ</t>
    </rPh>
    <phoneticPr fontId="3"/>
  </si>
  <si>
    <r>
      <t>１－２．ネットワーク化活動計画作成時点</t>
    </r>
    <rPh sb="10" eb="15">
      <t>カカツドウケイカク</t>
    </rPh>
    <rPh sb="15" eb="19">
      <t>サクセイジテン</t>
    </rPh>
    <phoneticPr fontId="3"/>
  </si>
  <si>
    <r>
      <t>当初</t>
    </r>
    <rPh sb="0" eb="2">
      <t>トウショ</t>
    </rPh>
    <phoneticPr fontId="91"/>
  </si>
  <si>
    <r>
      <t>令和８年６月</t>
    </r>
    <rPh sb="0" eb="2">
      <t>レイワ</t>
    </rPh>
    <rPh sb="3" eb="4">
      <t>ネン</t>
    </rPh>
    <rPh sb="5" eb="6">
      <t>ガツ</t>
    </rPh>
    <phoneticPr fontId="3"/>
  </si>
  <si>
    <r>
      <t>第１回変更</t>
    </r>
    <rPh sb="0" eb="1">
      <t>ダイ</t>
    </rPh>
    <rPh sb="2" eb="3">
      <t>カイ</t>
    </rPh>
    <rPh sb="3" eb="5">
      <t>ヘンコウ</t>
    </rPh>
    <phoneticPr fontId="91"/>
  </si>
  <si>
    <r>
      <t>第２回変更</t>
    </r>
    <rPh sb="0" eb="1">
      <t>ダイ</t>
    </rPh>
    <rPh sb="2" eb="3">
      <t>カイ</t>
    </rPh>
    <rPh sb="3" eb="5">
      <t>ヘンコウ</t>
    </rPh>
    <phoneticPr fontId="91"/>
  </si>
  <si>
    <r>
      <t>第３回変更</t>
    </r>
    <rPh sb="0" eb="1">
      <t>ダイ</t>
    </rPh>
    <rPh sb="2" eb="3">
      <t>カイ</t>
    </rPh>
    <rPh sb="3" eb="5">
      <t>ヘンコウ</t>
    </rPh>
    <phoneticPr fontId="91"/>
  </si>
  <si>
    <r>
      <t>２．ネットワーク化の計画</t>
    </r>
    <rPh sb="8" eb="9">
      <t>カ</t>
    </rPh>
    <rPh sb="10" eb="12">
      <t>ケイカク</t>
    </rPh>
    <phoneticPr fontId="3"/>
  </si>
  <si>
    <r>
      <t>注１）ネットワーク化を行っている、又は行おうとする他の集落協定のネットワーク化活動計画におけるネットワーク化の計画と整合がとれたものとすること。
注２）２－１～２－７の全てを記載すること。</t>
    </r>
    <phoneticPr fontId="3"/>
  </si>
  <si>
    <r>
      <t>２－１．ネットワークの名称（予定）</t>
    </r>
    <rPh sb="11" eb="13">
      <t>メイショウ</t>
    </rPh>
    <rPh sb="14" eb="16">
      <t>ヨテイ</t>
    </rPh>
    <phoneticPr fontId="3"/>
  </si>
  <si>
    <r>
      <t>農林地域集落協定ネットワーク協議会</t>
    </r>
    <phoneticPr fontId="3"/>
  </si>
  <si>
    <r>
      <t>２－２．ネットワークに参加する集落協定</t>
    </r>
    <rPh sb="11" eb="13">
      <t>サンカ</t>
    </rPh>
    <rPh sb="15" eb="19">
      <t>シュウラクキョウテイ</t>
    </rPh>
    <phoneticPr fontId="3"/>
  </si>
  <si>
    <r>
      <t>集落協定名</t>
    </r>
    <rPh sb="0" eb="4">
      <t>シュウラクキョウテイ</t>
    </rPh>
    <rPh sb="4" eb="5">
      <t>メイ</t>
    </rPh>
    <phoneticPr fontId="91"/>
  </si>
  <si>
    <r>
      <t>協定面積</t>
    </r>
    <rPh sb="0" eb="4">
      <t>キョウテイメンセキ</t>
    </rPh>
    <phoneticPr fontId="91"/>
  </si>
  <si>
    <r>
      <t>地域計画</t>
    </r>
    <rPh sb="0" eb="4">
      <t>チイキケイカク</t>
    </rPh>
    <phoneticPr fontId="91"/>
  </si>
  <si>
    <r>
      <t>現在の連携状況</t>
    </r>
    <rPh sb="0" eb="2">
      <t>ゲンザイ</t>
    </rPh>
    <rPh sb="3" eb="7">
      <t>レンケイジョウキョウ</t>
    </rPh>
    <phoneticPr fontId="91"/>
  </si>
  <si>
    <r>
      <t>自協定が存する計画区域内</t>
    </r>
    <rPh sb="0" eb="3">
      <t>ジキョウテイ</t>
    </rPh>
    <rPh sb="4" eb="5">
      <t>ゾン</t>
    </rPh>
    <rPh sb="7" eb="12">
      <t>ケイカククイキナイ</t>
    </rPh>
    <phoneticPr fontId="91"/>
  </si>
  <si>
    <r>
      <t>別の計画区域内</t>
    </r>
    <rPh sb="0" eb="1">
      <t>ベツ</t>
    </rPh>
    <rPh sb="2" eb="7">
      <t>ケイカククイキナイ</t>
    </rPh>
    <phoneticPr fontId="91"/>
  </si>
  <si>
    <r>
      <t>連携済</t>
    </r>
    <rPh sb="0" eb="3">
      <t>レンケイズ</t>
    </rPh>
    <phoneticPr fontId="91"/>
  </si>
  <si>
    <r>
      <t>今後連携</t>
    </r>
    <rPh sb="0" eb="4">
      <t>コンゴレンケイ</t>
    </rPh>
    <phoneticPr fontId="91"/>
  </si>
  <si>
    <t>（自協定）</t>
  </si>
  <si>
    <r>
      <t>Ｂ協定</t>
    </r>
    <rPh sb="1" eb="3">
      <t>キョウテイ</t>
    </rPh>
    <phoneticPr fontId="3"/>
  </si>
  <si>
    <r>
      <t>Ｃ協定</t>
    </r>
    <rPh sb="1" eb="3">
      <t>キョウテイ</t>
    </rPh>
    <phoneticPr fontId="3"/>
  </si>
  <si>
    <t>合計</t>
  </si>
  <si>
    <r>
      <t>注）合計協定面積は10ha以上であること。</t>
    </r>
    <phoneticPr fontId="3"/>
  </si>
  <si>
    <r>
      <t>２－３．ネットワーク化で解決しようとする課題</t>
    </r>
    <rPh sb="10" eb="11">
      <t>カ</t>
    </rPh>
    <rPh sb="12" eb="14">
      <t>カイケツ</t>
    </rPh>
    <rPh sb="20" eb="22">
      <t>カダイ</t>
    </rPh>
    <phoneticPr fontId="3"/>
  </si>
  <si>
    <r>
      <t>該当</t>
    </r>
    <rPh sb="0" eb="2">
      <t>ガイトウ</t>
    </rPh>
    <phoneticPr fontId="91"/>
  </si>
  <si>
    <r>
      <t>①リーダーの人材不足</t>
    </r>
    <rPh sb="6" eb="10">
      <t>ジンザイブソク</t>
    </rPh>
    <phoneticPr fontId="91"/>
  </si>
  <si>
    <r>
      <t>⑤農作業機械や施設の不足</t>
    </r>
    <rPh sb="1" eb="6">
      <t>ノウサギョウキカイ</t>
    </rPh>
    <rPh sb="7" eb="9">
      <t>シセツ</t>
    </rPh>
    <rPh sb="10" eb="12">
      <t>フソク</t>
    </rPh>
    <phoneticPr fontId="91"/>
  </si>
  <si>
    <r>
      <t>②事務担当者の人材不足</t>
    </r>
    <rPh sb="1" eb="6">
      <t>ジムタントウシャ</t>
    </rPh>
    <rPh sb="7" eb="11">
      <t>ジンザイブソク</t>
    </rPh>
    <phoneticPr fontId="91"/>
  </si>
  <si>
    <r>
      <t>⑥知見や技術の不足</t>
    </r>
    <rPh sb="1" eb="3">
      <t>チケン</t>
    </rPh>
    <rPh sb="4" eb="6">
      <t>ギジュツ</t>
    </rPh>
    <rPh sb="7" eb="9">
      <t>フソク</t>
    </rPh>
    <phoneticPr fontId="91"/>
  </si>
  <si>
    <r>
      <t>③共同取組活動参加者の附則</t>
    </r>
    <rPh sb="1" eb="3">
      <t>キョウドウ</t>
    </rPh>
    <rPh sb="3" eb="7">
      <t>トリクミカツドウ</t>
    </rPh>
    <rPh sb="7" eb="10">
      <t>サンカシャ</t>
    </rPh>
    <rPh sb="11" eb="13">
      <t>フソク</t>
    </rPh>
    <phoneticPr fontId="91"/>
  </si>
  <si>
    <r>
      <t>④農業の担い手の人材不足</t>
    </r>
    <rPh sb="1" eb="3">
      <t>ノウギョウ</t>
    </rPh>
    <rPh sb="4" eb="5">
      <t>ニナ</t>
    </rPh>
    <rPh sb="6" eb="7">
      <t>テ</t>
    </rPh>
    <rPh sb="8" eb="12">
      <t>ジンザイブソク</t>
    </rPh>
    <phoneticPr fontId="91"/>
  </si>
  <si>
    <r>
      <rPr>
        <rFont val="ＭＳ 明朝"/>
        <charset val="128"/>
        <family val="1"/>
        <color rgb="FF000000"/>
        <sz val="11"/>
      </rPr>
      <t>（該当する課題について詳細を記載）</t>
    </r>
    <r>
      <rPr>
        <rFont val="ＭＳ 明朝"/>
        <charset val="128"/>
        <family val="1"/>
        <color rgb="FFFF0000"/>
        <sz val="11"/>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</si>
  <si>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r>
      <t>注）地域計画や集落マスタープラン、第５期対策で作成した集落戦略に位置付けられた内容を踏まえて検討すること。</t>
    </r>
    <phoneticPr fontId="3"/>
  </si>
  <si>
    <r>
      <t>２－４．ネットワーク化により連携して実施する活動</t>
    </r>
    <rPh sb="10" eb="11">
      <t>カ</t>
    </rPh>
    <rPh sb="14" eb="16">
      <t>レンケイ</t>
    </rPh>
    <rPh sb="18" eb="20">
      <t>ジッシ</t>
    </rPh>
    <rPh sb="22" eb="24">
      <t>カツドウ</t>
    </rPh>
    <phoneticPr fontId="3"/>
  </si>
  <si>
    <r>
      <t>連携して実施する活動</t>
    </r>
    <rPh sb="0" eb="2">
      <t>レンケイ</t>
    </rPh>
    <rPh sb="4" eb="6">
      <t>ジッシ</t>
    </rPh>
    <rPh sb="8" eb="10">
      <t>カツドウ</t>
    </rPh>
    <phoneticPr fontId="91"/>
  </si>
  <si>
    <r>
      <t>①事務の一元化（共同事務局の設置や外部委託）</t>
    </r>
    <rPh sb="1" eb="3">
      <t>ジム</t>
    </rPh>
    <rPh sb="4" eb="6">
      <t>イチゲン</t>
    </rPh>
    <rPh sb="6" eb="7">
      <t>カ</t>
    </rPh>
    <rPh sb="8" eb="10">
      <t>キョウドウ</t>
    </rPh>
    <rPh sb="10" eb="13">
      <t>ジムキョク</t>
    </rPh>
    <rPh sb="14" eb="16">
      <t>セッチ</t>
    </rPh>
    <rPh sb="17" eb="19">
      <t>ガイブ</t>
    </rPh>
    <rPh sb="19" eb="21">
      <t>イタク</t>
    </rPh>
    <phoneticPr fontId="91"/>
  </si>
  <si>
    <r>
      <t>⑥農業の担い手育成</t>
    </r>
    <rPh sb="1" eb="3">
      <t>ノウギョウ</t>
    </rPh>
    <rPh sb="4" eb="5">
      <t>ニナ</t>
    </rPh>
    <rPh sb="6" eb="7">
      <t>テ</t>
    </rPh>
    <rPh sb="7" eb="9">
      <t>イクセイ</t>
    </rPh>
    <phoneticPr fontId="91"/>
  </si>
  <si>
    <r>
      <t>⑦地場農産物の加工・販売</t>
    </r>
    <rPh sb="1" eb="3">
      <t>ジバ</t>
    </rPh>
    <rPh sb="3" eb="6">
      <t>ノウサンブツ</t>
    </rPh>
    <rPh sb="7" eb="9">
      <t>カコウ</t>
    </rPh>
    <rPh sb="10" eb="12">
      <t>ハンバイ</t>
    </rPh>
    <phoneticPr fontId="91"/>
  </si>
  <si>
    <r>
      <t>②農地保全（草刈り、荒廃防止活動等）</t>
    </r>
    <rPh sb="1" eb="3">
      <t>ノウチ</t>
    </rPh>
    <rPh sb="3" eb="5">
      <t>ホゼン</t>
    </rPh>
    <rPh sb="6" eb="8">
      <t>クサカ</t>
    </rPh>
    <rPh sb="10" eb="12">
      <t>コウハイ</t>
    </rPh>
    <rPh sb="12" eb="14">
      <t>ボウシ</t>
    </rPh>
    <rPh sb="14" eb="16">
      <t>カツドウ</t>
    </rPh>
    <rPh sb="16" eb="17">
      <t>トウ</t>
    </rPh>
    <phoneticPr fontId="91"/>
  </si>
  <si>
    <r>
      <t>⑧鳥獣害対策</t>
    </r>
    <rPh sb="1" eb="6">
      <t>チョウジュウガイタイサク</t>
    </rPh>
    <phoneticPr fontId="91"/>
  </si>
  <si>
    <r>
      <t>③水路・農道等の維持管理</t>
    </r>
    <rPh sb="1" eb="3">
      <t>スイロ</t>
    </rPh>
    <rPh sb="4" eb="6">
      <t>ノウドウ</t>
    </rPh>
    <rPh sb="6" eb="7">
      <t>トウ</t>
    </rPh>
    <rPh sb="8" eb="10">
      <t>イジ</t>
    </rPh>
    <rPh sb="10" eb="12">
      <t>カンリ</t>
    </rPh>
    <phoneticPr fontId="91"/>
  </si>
  <si>
    <r>
      <t>⑨多面的機能を増進する活動</t>
    </r>
    <rPh sb="1" eb="6">
      <t>タメンテキキノウ</t>
    </rPh>
    <rPh sb="7" eb="9">
      <t>ゾウシン</t>
    </rPh>
    <rPh sb="11" eb="13">
      <t>カツドウ</t>
    </rPh>
    <phoneticPr fontId="91"/>
  </si>
  <si>
    <r>
      <t>④機械・施設の共同利用</t>
    </r>
    <rPh sb="1" eb="3">
      <t>キカイ</t>
    </rPh>
    <rPh sb="4" eb="6">
      <t>シセツ</t>
    </rPh>
    <rPh sb="7" eb="9">
      <t>キョウドウ</t>
    </rPh>
    <rPh sb="9" eb="11">
      <t>リヨウ</t>
    </rPh>
    <phoneticPr fontId="91"/>
  </si>
  <si>
    <r>
      <t>⑤農作業の共同化</t>
    </r>
    <rPh sb="1" eb="4">
      <t>ノウサギョウ</t>
    </rPh>
    <rPh sb="5" eb="8">
      <t>キョウドウカ</t>
    </rPh>
    <phoneticPr fontId="91"/>
  </si>
  <si>
    <r>
      <t>２－５．連携方法</t>
    </r>
    <rPh sb="4" eb="8">
      <t>レンケイホウホウ</t>
    </rPh>
    <phoneticPr fontId="3"/>
  </si>
  <si>
    <r>
      <t>連携方法</t>
    </r>
    <rPh sb="0" eb="4">
      <t>レンケイホウホウ</t>
    </rPh>
    <phoneticPr fontId="91"/>
  </si>
  <si>
    <r>
      <t>①協議会型</t>
    </r>
    <r>
      <rPr>
        <rFont val="ＭＳ 明朝"/>
        <charset val="128"/>
        <family val="1"/>
        <color rgb="FF000000"/>
        <sz val="11"/>
        <vertAlign val="superscript"/>
      </rPr>
      <t>注１）</t>
    </r>
    <rPh sb="1" eb="4">
      <t>キョウギカイ</t>
    </rPh>
    <rPh sb="4" eb="5">
      <t>ガタ</t>
    </rPh>
    <rPh sb="5" eb="6">
      <t>チュウ</t>
    </rPh>
    <phoneticPr fontId="91"/>
  </si>
  <si>
    <r>
      <t>③共同委託型</t>
    </r>
    <r>
      <rPr>
        <rFont val="ＭＳ 明朝"/>
        <charset val="128"/>
        <family val="1"/>
        <color rgb="FF000000"/>
        <sz val="11"/>
        <vertAlign val="superscript"/>
      </rPr>
      <t>注３）</t>
    </r>
    <rPh sb="1" eb="5">
      <t>キョウドウイタク</t>
    </rPh>
    <rPh sb="5" eb="6">
      <t>ガタ</t>
    </rPh>
    <rPh sb="6" eb="7">
      <t>チュウ</t>
    </rPh>
    <phoneticPr fontId="91"/>
  </si>
  <si>
    <r>
      <t>②活動連携型</t>
    </r>
    <r>
      <rPr>
        <rFont val="ＭＳ 明朝"/>
        <charset val="128"/>
        <family val="1"/>
        <color rgb="FF000000"/>
        <sz val="11"/>
        <vertAlign val="superscript"/>
      </rPr>
      <t>注２）</t>
    </r>
    <rPh sb="1" eb="3">
      <t>カツドウ</t>
    </rPh>
    <rPh sb="3" eb="5">
      <t>レンケイ</t>
    </rPh>
    <rPh sb="5" eb="6">
      <t>ガタ</t>
    </rPh>
    <rPh sb="6" eb="7">
      <t>チュウ</t>
    </rPh>
    <phoneticPr fontId="91"/>
  </si>
  <si>
    <r>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r>
    <phoneticPr fontId="3"/>
  </si>
  <si>
    <r>
      <t>２－６．ネットワーク化の工程</t>
    </r>
    <rPh sb="10" eb="11">
      <t>カ</t>
    </rPh>
    <rPh sb="12" eb="14">
      <t>コウテイ</t>
    </rPh>
    <phoneticPr fontId="3"/>
  </si>
  <si>
    <r>
      <t>（工程の概略）</t>
    </r>
    <rPh sb="1" eb="3">
      <t>コウテイ</t>
    </rPh>
    <rPh sb="4" eb="6">
      <t>ガイリャク</t>
    </rPh>
    <phoneticPr fontId="91"/>
  </si>
  <si>
    <r>
      <t>R6以前</t>
    </r>
    <rPh sb="2" eb="4">
      <t>イゼン</t>
    </rPh>
    <phoneticPr fontId="91"/>
  </si>
  <si>
    <r>
      <t>R7</t>
    </r>
    <phoneticPr fontId="91"/>
  </si>
  <si>
    <r>
      <t>R8</t>
    </r>
    <phoneticPr fontId="91"/>
  </si>
  <si>
    <r>
      <t>R9</t>
    </r>
    <phoneticPr fontId="91"/>
  </si>
  <si>
    <r>
      <t>R10</t>
    </r>
    <phoneticPr fontId="91"/>
  </si>
  <si>
    <r>
      <t>R11</t>
    </r>
    <phoneticPr fontId="91"/>
  </si>
  <si>
    <r>
      <t>R12以降</t>
    </r>
    <rPh sb="3" eb="5">
      <t>イコウ</t>
    </rPh>
    <phoneticPr fontId="91"/>
  </si>
  <si>
    <r>
      <t>ネットワーク化に向けた話合い（協定内）</t>
    </r>
    <rPh sb="6" eb="7">
      <t>カ</t>
    </rPh>
    <rPh sb="8" eb="9">
      <t>ム</t>
    </rPh>
    <rPh sb="11" eb="13">
      <t>ハナシア</t>
    </rPh>
    <rPh sb="15" eb="18">
      <t>キョウテイナイ</t>
    </rPh>
    <phoneticPr fontId="91"/>
  </si>
  <si>
    <r>
      <t>ネットワーク化に向けた話合い（協定間）</t>
    </r>
    <rPh sb="6" eb="7">
      <t>カ</t>
    </rPh>
    <rPh sb="8" eb="9">
      <t>ム</t>
    </rPh>
    <rPh sb="11" eb="13">
      <t>ハナシア</t>
    </rPh>
    <rPh sb="15" eb="17">
      <t>キョウテイ</t>
    </rPh>
    <rPh sb="17" eb="18">
      <t>アイダ</t>
    </rPh>
    <phoneticPr fontId="91"/>
  </si>
  <si>
    <r>
      <t>ネットワーク化により連携して実施する活動の開始</t>
    </r>
    <r>
      <rPr>
        <rFont val="ＭＳ 明朝"/>
        <charset val="128"/>
        <family val="1"/>
        <color rgb="FF000000"/>
        <sz val="11"/>
        <vertAlign val="superscript"/>
      </rPr>
      <t>注）</t>
    </r>
    <rPh sb="6" eb="7">
      <t>カ</t>
    </rPh>
    <rPh sb="10" eb="12">
      <t>レンケイ</t>
    </rPh>
    <rPh sb="14" eb="16">
      <t>ジッシ</t>
    </rPh>
    <rPh sb="18" eb="20">
      <t>カツドウ</t>
    </rPh>
    <rPh sb="21" eb="23">
      <t>カイシ</t>
    </rPh>
    <rPh sb="23" eb="24">
      <t>チュウ</t>
    </rPh>
    <phoneticPr fontId="91"/>
  </si>
  <si>
    <r>
      <t>協議会等の設置（協議会型の場合）</t>
    </r>
    <rPh sb="0" eb="3">
      <t>キョウギカイ</t>
    </rPh>
    <rPh sb="3" eb="4">
      <t>トウ</t>
    </rPh>
    <rPh sb="5" eb="7">
      <t>セッチ</t>
    </rPh>
    <rPh sb="8" eb="12">
      <t>キョウギカイガタ</t>
    </rPh>
    <rPh sb="13" eb="15">
      <t>バアイ</t>
    </rPh>
    <phoneticPr fontId="91"/>
  </si>
  <si>
    <r>
      <t>ネットワーク化加算の適用（加算措置を利用する場合）</t>
    </r>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</si>
  <si>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rFont val="ＭＳ 明朝"/>
        <charset val="128"/>
        <family val="1"/>
        <color rgb="FFFF0000"/>
        <sz val="11"/>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</si>
  <si>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r>
      <t>２－７．ネットワーク化後の統合予定</t>
    </r>
    <rPh sb="10" eb="11">
      <t>カ</t>
    </rPh>
    <rPh sb="11" eb="12">
      <t>ゴ</t>
    </rPh>
    <rPh sb="13" eb="15">
      <t>トウゴウ</t>
    </rPh>
    <rPh sb="15" eb="17">
      <t>ヨテイ</t>
    </rPh>
    <phoneticPr fontId="3"/>
  </si>
  <si>
    <r>
      <t>統合の予定</t>
    </r>
    <rPh sb="0" eb="2">
      <t>トウゴウ</t>
    </rPh>
    <rPh sb="3" eb="5">
      <t>ヨテイ</t>
    </rPh>
    <phoneticPr fontId="91"/>
  </si>
  <si>
    <r>
      <t>①第６期対策期間中（令和７年度～令和11年度）での統合を検討する</t>
    </r>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</si>
  <si>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r>
      <t>②第６期対策終了後の令和12年度以降での統合を検討する</t>
    </r>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</si>
  <si>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r>
      <t>③時期は未定だが将来的に統合を検討する</t>
    </r>
    <rPh sb="1" eb="3">
      <t>ジキ</t>
    </rPh>
    <rPh sb="4" eb="6">
      <t>ミテイ</t>
    </rPh>
    <rPh sb="8" eb="11">
      <t>ショウライテキ</t>
    </rPh>
    <rPh sb="12" eb="14">
      <t>トウゴウ</t>
    </rPh>
    <rPh sb="15" eb="17">
      <t>ケントウ</t>
    </rPh>
    <phoneticPr fontId="91"/>
  </si>
  <si>
    <r>
      <t>④未定</t>
    </r>
    <rPh sb="1" eb="3">
      <t>ミテイ</t>
    </rPh>
    <phoneticPr fontId="91"/>
  </si>
  <si>
    <r>
      <t>⑤統合は必要ないと考えている</t>
    </r>
    <rPh sb="1" eb="3">
      <t>トウゴウ</t>
    </rPh>
    <rPh sb="4" eb="6">
      <t>ヒツヨウ</t>
    </rPh>
    <rPh sb="9" eb="10">
      <t>カンガ</t>
    </rPh>
    <phoneticPr fontId="91"/>
  </si>
  <si>
    <r>
      <t>３．統合の計画</t>
    </r>
    <rPh sb="2" eb="4">
      <t>トウゴウ</t>
    </rPh>
    <rPh sb="5" eb="7">
      <t>ケイカク</t>
    </rPh>
    <phoneticPr fontId="3"/>
  </si>
  <si>
    <r>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r>
    <phoneticPr fontId="3"/>
  </si>
  <si>
    <r>
      <t>３－１．統合後の集落協定の名称（予定）</t>
    </r>
    <phoneticPr fontId="3"/>
  </si>
  <si>
    <r>
      <t>農林地域広域集落協定</t>
    </r>
    <phoneticPr fontId="3"/>
  </si>
  <si>
    <r>
      <t>３－２．統合に参加する集落協定</t>
    </r>
    <rPh sb="4" eb="6">
      <t>トウゴウ</t>
    </rPh>
    <rPh sb="7" eb="9">
      <t>サンカ</t>
    </rPh>
    <rPh sb="11" eb="15">
      <t>シュウラクキョウテイ</t>
    </rPh>
    <phoneticPr fontId="3"/>
  </si>
  <si>
    <r>
      <t>Ｅ協定</t>
    </r>
    <rPh sb="1" eb="3">
      <t>キョウテイ</t>
    </rPh>
    <phoneticPr fontId="3"/>
  </si>
  <si>
    <r>
      <t>Ｆ協定</t>
    </r>
    <rPh sb="1" eb="3">
      <t>キョウテイ</t>
    </rPh>
    <phoneticPr fontId="3"/>
  </si>
  <si>
    <r>
      <t>注１）合計協定面積は10ha以上であること。
注２）統合する予定がない場合は自協定のみ記載すること。</t>
    </r>
    <phoneticPr fontId="3"/>
  </si>
  <si>
    <r>
      <t>３－３．統合で解決しようとする課題</t>
    </r>
    <rPh sb="4" eb="6">
      <t>トウゴウ</t>
    </rPh>
    <rPh sb="7" eb="9">
      <t>カイケツ</t>
    </rPh>
    <rPh sb="15" eb="17">
      <t>カダイ</t>
    </rPh>
    <phoneticPr fontId="3"/>
  </si>
  <si>
    <r>
      <t>③共同取組活動参加者の不足</t>
    </r>
    <rPh sb="1" eb="3">
      <t>キョウドウ</t>
    </rPh>
    <rPh sb="3" eb="7">
      <t>トリクミカツドウ</t>
    </rPh>
    <rPh sb="7" eb="10">
      <t>サンカシャ</t>
    </rPh>
    <rPh sb="11" eb="13">
      <t>フソク</t>
    </rPh>
    <phoneticPr fontId="91"/>
  </si>
  <si>
    <r>
      <t xml:space="preserve">（該当する課題について詳細を記載）
</t>
    </r>
    <r>
      <rPr>
        <rFont val="ＭＳ 明朝"/>
        <charset val="128"/>
        <family val="1"/>
        <color rgb="FFFF0000"/>
        <sz val="11"/>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</si>
  <si>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r>
      <t>３－４．統合により体制を強化したい活動</t>
    </r>
    <rPh sb="4" eb="6">
      <t>トウゴウ</t>
    </rPh>
    <rPh sb="9" eb="11">
      <t>タイセイ</t>
    </rPh>
    <rPh sb="12" eb="14">
      <t>キョウカ</t>
    </rPh>
    <rPh sb="17" eb="19">
      <t>カツドウ</t>
    </rPh>
    <phoneticPr fontId="3"/>
  </si>
  <si>
    <r>
      <t>体制を強化したい活動</t>
    </r>
    <phoneticPr fontId="91"/>
  </si>
  <si>
    <r>
      <t>①リーダー等の人材確保</t>
    </r>
    <rPh sb="5" eb="6">
      <t>トウ</t>
    </rPh>
    <rPh sb="7" eb="9">
      <t>ジンザイ</t>
    </rPh>
    <rPh sb="9" eb="11">
      <t>カクホ</t>
    </rPh>
    <phoneticPr fontId="91"/>
  </si>
  <si>
    <r>
      <t>⑦農業の担い手育成</t>
    </r>
    <rPh sb="1" eb="3">
      <t>ノウギョウ</t>
    </rPh>
    <rPh sb="4" eb="5">
      <t>ニナ</t>
    </rPh>
    <rPh sb="6" eb="7">
      <t>テ</t>
    </rPh>
    <rPh sb="7" eb="9">
      <t>イクセイ</t>
    </rPh>
    <phoneticPr fontId="91"/>
  </si>
  <si>
    <r>
      <t>②事務局機能の強化</t>
    </r>
    <rPh sb="1" eb="4">
      <t>ジムキョク</t>
    </rPh>
    <rPh sb="4" eb="6">
      <t>キノウ</t>
    </rPh>
    <rPh sb="7" eb="9">
      <t>キョウカ</t>
    </rPh>
    <phoneticPr fontId="91"/>
  </si>
  <si>
    <r>
      <t>⑧地場農産物の加工・販売</t>
    </r>
    <rPh sb="1" eb="3">
      <t>ジバ</t>
    </rPh>
    <rPh sb="3" eb="6">
      <t>ノウサンブツ</t>
    </rPh>
    <rPh sb="7" eb="9">
      <t>カコウ</t>
    </rPh>
    <rPh sb="10" eb="12">
      <t>ハンバイ</t>
    </rPh>
    <phoneticPr fontId="91"/>
  </si>
  <si>
    <r>
      <t>③農地保全（草刈り、荒廃防止活動等）</t>
    </r>
    <rPh sb="1" eb="3">
      <t>ノウチ</t>
    </rPh>
    <rPh sb="3" eb="5">
      <t>ホゼン</t>
    </rPh>
    <rPh sb="6" eb="8">
      <t>クサカ</t>
    </rPh>
    <rPh sb="10" eb="12">
      <t>コウハイ</t>
    </rPh>
    <rPh sb="12" eb="14">
      <t>ボウシ</t>
    </rPh>
    <rPh sb="14" eb="16">
      <t>カツドウ</t>
    </rPh>
    <rPh sb="16" eb="17">
      <t>トウ</t>
    </rPh>
    <phoneticPr fontId="91"/>
  </si>
  <si>
    <r>
      <t>⑨鳥獣害対策</t>
    </r>
    <rPh sb="1" eb="6">
      <t>チョウジュウガイタイサク</t>
    </rPh>
    <phoneticPr fontId="91"/>
  </si>
  <si>
    <r>
      <t>④水路・農道等の維持管理</t>
    </r>
    <rPh sb="1" eb="3">
      <t>スイロ</t>
    </rPh>
    <rPh sb="4" eb="6">
      <t>ノウドウ</t>
    </rPh>
    <rPh sb="6" eb="7">
      <t>トウ</t>
    </rPh>
    <rPh sb="8" eb="10">
      <t>イジ</t>
    </rPh>
    <rPh sb="10" eb="12">
      <t>カンリ</t>
    </rPh>
    <phoneticPr fontId="91"/>
  </si>
  <si>
    <r>
      <t>⑩多面的機能を増進する活動</t>
    </r>
    <rPh sb="1" eb="6">
      <t>タメンテキキノウ</t>
    </rPh>
    <rPh sb="7" eb="9">
      <t>ゾウシン</t>
    </rPh>
    <rPh sb="11" eb="13">
      <t>カツドウ</t>
    </rPh>
    <phoneticPr fontId="91"/>
  </si>
  <si>
    <r>
      <t>⑤機械・施設の共同利用</t>
    </r>
    <rPh sb="1" eb="3">
      <t>キカイ</t>
    </rPh>
    <rPh sb="4" eb="6">
      <t>シセツ</t>
    </rPh>
    <rPh sb="7" eb="9">
      <t>キョウドウ</t>
    </rPh>
    <rPh sb="9" eb="11">
      <t>リヨウ</t>
    </rPh>
    <phoneticPr fontId="91"/>
  </si>
  <si>
    <r>
      <t>⑥農作業の共同化</t>
    </r>
    <rPh sb="1" eb="4">
      <t>ノウサギョウ</t>
    </rPh>
    <rPh sb="5" eb="8">
      <t>キョウドウカ</t>
    </rPh>
    <phoneticPr fontId="91"/>
  </si>
  <si>
    <r>
      <t>３－５．統合の工程</t>
    </r>
    <rPh sb="4" eb="6">
      <t>トウゴウ</t>
    </rPh>
    <rPh sb="7" eb="9">
      <t>コウテイ</t>
    </rPh>
    <phoneticPr fontId="3"/>
  </si>
  <si>
    <r>
      <t>①統合に向けた話合い（協定内）</t>
    </r>
    <rPh sb="1" eb="3">
      <t>トウゴウ</t>
    </rPh>
    <rPh sb="4" eb="5">
      <t>ム</t>
    </rPh>
    <rPh sb="7" eb="9">
      <t>ハナシア</t>
    </rPh>
    <rPh sb="11" eb="14">
      <t>キョウテイナイ</t>
    </rPh>
    <phoneticPr fontId="91"/>
  </si>
  <si>
    <r>
      <t>②統合に向けた話合い（協定間）</t>
    </r>
    <rPh sb="1" eb="3">
      <t>トウゴウ</t>
    </rPh>
    <rPh sb="4" eb="5">
      <t>ム</t>
    </rPh>
    <rPh sb="7" eb="9">
      <t>ハナシア</t>
    </rPh>
    <rPh sb="11" eb="13">
      <t>キョウテイ</t>
    </rPh>
    <rPh sb="13" eb="14">
      <t>アイダ</t>
    </rPh>
    <phoneticPr fontId="91"/>
  </si>
  <si>
    <r>
      <t>③統合</t>
    </r>
    <rPh sb="1" eb="3">
      <t>トウゴウ</t>
    </rPh>
    <phoneticPr fontId="91"/>
  </si>
  <si>
    <r>
      <t>④ネットワーク化加算の適用（加算措置を利用する場合）</t>
    </r>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</si>
  <si>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rFont val="ＭＳ 明朝"/>
        <charset val="128"/>
        <family val="1"/>
        <color rgb="FFFF0000"/>
        <sz val="11"/>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</si>
  <si>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r>
      <t>３－６．役員の継承計画</t>
    </r>
    <rPh sb="4" eb="6">
      <t>ヤクイン</t>
    </rPh>
    <rPh sb="7" eb="11">
      <t>ケイショウケイカク</t>
    </rPh>
    <phoneticPr fontId="3"/>
  </si>
  <si>
    <r>
      <t>役職名等</t>
    </r>
    <rPh sb="0" eb="3">
      <t>ヤクショクメイ</t>
    </rPh>
    <rPh sb="3" eb="4">
      <t>トウ</t>
    </rPh>
    <phoneticPr fontId="91"/>
  </si>
  <si>
    <r>
      <t>氏名（現体制）</t>
    </r>
    <rPh sb="0" eb="2">
      <t>シメイ</t>
    </rPh>
    <rPh sb="3" eb="6">
      <t>ゲンタイセイ</t>
    </rPh>
    <phoneticPr fontId="91"/>
  </si>
  <si>
    <r>
      <t>氏名（後任予定者）</t>
    </r>
    <rPh sb="0" eb="2">
      <t>シメイ</t>
    </rPh>
    <rPh sb="3" eb="8">
      <t>コウニンヨテイシャ</t>
    </rPh>
    <phoneticPr fontId="91"/>
  </si>
  <si>
    <r>
      <t>継承予定時期</t>
    </r>
    <rPh sb="0" eb="4">
      <t>ケイショウヨテイ</t>
    </rPh>
    <rPh sb="4" eb="6">
      <t>ジキ</t>
    </rPh>
    <phoneticPr fontId="91"/>
  </si>
  <si>
    <r>
      <t>代表者</t>
    </r>
    <rPh sb="0" eb="3">
      <t>ダイヒョウシャ</t>
    </rPh>
    <phoneticPr fontId="91"/>
  </si>
  <si>
    <r>
      <t>甲田　太郎</t>
    </r>
    <phoneticPr fontId="3"/>
  </si>
  <si>
    <r>
      <t>書記担当</t>
    </r>
    <rPh sb="0" eb="2">
      <t>ショキ</t>
    </rPh>
    <rPh sb="2" eb="4">
      <t>タントウ</t>
    </rPh>
    <phoneticPr fontId="91"/>
  </si>
  <si>
    <r>
      <t>丙川　三郎</t>
    </r>
    <phoneticPr fontId="3"/>
  </si>
  <si>
    <r>
      <t>丁本　四郎</t>
    </r>
    <phoneticPr fontId="3"/>
  </si>
  <si>
    <r>
      <t>会計担当</t>
    </r>
    <rPh sb="0" eb="2">
      <t>カイケイ</t>
    </rPh>
    <rPh sb="2" eb="4">
      <t>タントウ</t>
    </rPh>
    <phoneticPr fontId="91"/>
  </si>
  <si>
    <r>
      <t>乙山　次郎</t>
    </r>
    <phoneticPr fontId="3"/>
  </si>
  <si>
    <r>
      <t>戊部　花子</t>
    </r>
    <phoneticPr fontId="3"/>
  </si>
  <si>
    <r>
      <t>共同機械担当</t>
    </r>
    <rPh sb="0" eb="4">
      <t>キョウドウキカイ</t>
    </rPh>
    <rPh sb="4" eb="6">
      <t>タントウ</t>
    </rPh>
    <phoneticPr fontId="91"/>
  </si>
  <si>
    <r>
      <t>己藤　五郎</t>
    </r>
    <phoneticPr fontId="3"/>
  </si>
  <si>
    <r>
      <t>土地改良施設担当</t>
    </r>
    <rPh sb="0" eb="4">
      <t>トチカイリョウ</t>
    </rPh>
    <rPh sb="4" eb="8">
      <t>シセツタントウ</t>
    </rPh>
    <phoneticPr fontId="91"/>
  </si>
  <si>
    <r>
      <t>法面点検担当</t>
    </r>
    <rPh sb="0" eb="2">
      <t>ノリメン</t>
    </rPh>
    <rPh sb="2" eb="6">
      <t>テンケンタントウ</t>
    </rPh>
    <phoneticPr fontId="91"/>
  </si>
  <si>
    <r>
      <t>注）「氏名（現体制）」は、本計画作成時点での役職者名を記載。「氏名（後任予定者）」は、現体制の担当者の次に担当となる人（予定）の氏名を記載。「氏名（現体制）」とは別の人を「氏名（後任予定者）」記載すること（同一人物の記載は不可）。</t>
    </r>
    <phoneticPr fontId="91"/>
  </si>
  <si>
    <r>
      <t>３－７．体制の維持・向上に向けた活動事項</t>
    </r>
    <rPh sb="4" eb="6">
      <t>タイセイ</t>
    </rPh>
    <rPh sb="7" eb="9">
      <t>イジ</t>
    </rPh>
    <rPh sb="10" eb="12">
      <t>コウジョウ</t>
    </rPh>
    <rPh sb="13" eb="14">
      <t>ム</t>
    </rPh>
    <rPh sb="16" eb="18">
      <t>カツドウ</t>
    </rPh>
    <rPh sb="18" eb="20">
      <t>ジコウ</t>
    </rPh>
    <phoneticPr fontId="3"/>
  </si>
  <si>
    <r>
      <t xml:space="preserve">（役員の継承に向けた取組を記載）
</t>
    </r>
    <r>
      <rPr>
        <rFont val="ＭＳ 明朝"/>
        <charset val="128"/>
        <family val="1"/>
        <color rgb="FFFF0000"/>
        <sz val="11"/>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rFont val="ＭＳ 明朝"/>
        <charset val="128"/>
        <family val="1"/>
        <color rgb="FF000000"/>
        <sz val="11"/>
      </rPr>
      <t xml:space="preserve">
</t>
    </r>
    <phoneticPr fontId="91"/>
  </si>
  <si>
    <r>
      <t xml:space="preserve">（構成員や活動参加者の安定的な確保に向けた取組を記載）
</t>
    </r>
    <r>
      <rPr>
        <rFont val="ＭＳ 明朝"/>
        <charset val="128"/>
        <family val="1"/>
        <color rgb="FFFF0000"/>
        <sz val="11"/>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</si>
  <si>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r>
      <t>４.多様な組織等の参画</t>
    </r>
    <rPh sb="2" eb="4">
      <t>タヨウ</t>
    </rPh>
    <rPh sb="5" eb="7">
      <t>ソシキ</t>
    </rPh>
    <rPh sb="7" eb="8">
      <t>トウ</t>
    </rPh>
    <rPh sb="9" eb="11">
      <t>サンカク</t>
    </rPh>
    <phoneticPr fontId="3"/>
  </si>
  <si>
    <r>
      <t>注）４－１～４－３の全てを記載すること。</t>
    </r>
    <phoneticPr fontId="3"/>
  </si>
  <si>
    <r>
      <t>４－１．協定活動に参画する多様な組織等</t>
    </r>
    <phoneticPr fontId="3"/>
  </si>
  <si>
    <r>
      <t>注）（１）又は（２）の該当する項目を記載すること。</t>
    </r>
    <phoneticPr fontId="91"/>
  </si>
  <si>
    <r>
      <t>（１）農業者団体以外の組織</t>
    </r>
    <rPh sb="3" eb="6">
      <t>ノウギョウシャ</t>
    </rPh>
    <rPh sb="6" eb="8">
      <t>ダンタイ</t>
    </rPh>
    <rPh sb="8" eb="10">
      <t>イガイ</t>
    </rPh>
    <rPh sb="11" eb="13">
      <t>ソシキ</t>
    </rPh>
    <phoneticPr fontId="3"/>
  </si>
  <si>
    <r>
      <t>参画方法</t>
    </r>
    <rPh sb="0" eb="4">
      <t>サンカクホウホウ</t>
    </rPh>
    <phoneticPr fontId="91"/>
  </si>
  <si>
    <r>
      <t>組織名</t>
    </r>
    <rPh sb="0" eb="3">
      <t>ソシキメイ</t>
    </rPh>
    <phoneticPr fontId="91"/>
  </si>
  <si>
    <r>
      <t>①集落協定の構成員</t>
    </r>
    <rPh sb="1" eb="5">
      <t>シュウラクキョウテイ</t>
    </rPh>
    <rPh sb="6" eb="9">
      <t>コウセイイン</t>
    </rPh>
    <phoneticPr fontId="91"/>
  </si>
  <si>
    <r>
      <t>Ｇ地域づくり協議会</t>
    </r>
    <phoneticPr fontId="3"/>
  </si>
  <si>
    <r>
      <t>Ｈ子供会</t>
    </r>
    <phoneticPr fontId="3"/>
  </si>
  <si>
    <r>
      <t>Ｉ土地改良区</t>
    </r>
    <phoneticPr fontId="3"/>
  </si>
  <si>
    <r>
      <t>Ｊ農地保全会（多面的機能支払活動組織）</t>
    </r>
    <phoneticPr fontId="3"/>
  </si>
  <si>
    <r>
      <t>②別途協定等を締結</t>
    </r>
    <rPh sb="1" eb="3">
      <t>ベット</t>
    </rPh>
    <rPh sb="3" eb="6">
      <t>キョウテイトウ</t>
    </rPh>
    <rPh sb="7" eb="9">
      <t>テイケツ</t>
    </rPh>
    <phoneticPr fontId="91"/>
  </si>
  <si>
    <r>
      <t>Ｋ大学</t>
    </r>
    <phoneticPr fontId="3"/>
  </si>
  <si>
    <r>
      <t>注１）「別途協定等を締結」とは集落協定の構成員とはならないが、協定の活動への参画に関する協定、覚書等を結ぶなど、連携関係を明確にすることをいう。
注２）②の場合は連携関係を証明する書類を添付すること。</t>
    </r>
    <phoneticPr fontId="3"/>
  </si>
  <si>
    <r>
      <t>（２）非農業者</t>
    </r>
    <rPh sb="3" eb="7">
      <t>ヒノウギョウシャ</t>
    </rPh>
    <phoneticPr fontId="3"/>
  </si>
  <si>
    <r>
      <t>参画方法</t>
    </r>
    <rPh sb="0" eb="2">
      <t>サンカク</t>
    </rPh>
    <rPh sb="2" eb="4">
      <t>ホウホウ</t>
    </rPh>
    <phoneticPr fontId="91"/>
  </si>
  <si>
    <r>
      <t>人数</t>
    </r>
    <rPh sb="0" eb="2">
      <t>ニンズウ</t>
    </rPh>
    <phoneticPr fontId="91"/>
  </si>
  <si>
    <r>
      <t>②別途協定等を締結</t>
    </r>
    <rPh sb="1" eb="5">
      <t>ベットキョウテイ</t>
    </rPh>
    <rPh sb="5" eb="6">
      <t>トウ</t>
    </rPh>
    <rPh sb="7" eb="9">
      <t>テイケツ</t>
    </rPh>
    <phoneticPr fontId="91"/>
  </si>
  <si>
    <r>
      <t>合計</t>
    </r>
    <rPh sb="0" eb="2">
      <t>ゴウケイ</t>
    </rPh>
    <phoneticPr fontId="91"/>
  </si>
  <si>
    <r>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r>
    <phoneticPr fontId="3"/>
  </si>
  <si>
    <r>
      <t>４－２．多様な組織等の参画で解決しようとする課題</t>
    </r>
    <rPh sb="4" eb="6">
      <t>タヨウ</t>
    </rPh>
    <rPh sb="7" eb="9">
      <t>ソシキ</t>
    </rPh>
    <rPh sb="9" eb="10">
      <t>トウ</t>
    </rPh>
    <rPh sb="11" eb="13">
      <t>サンカク</t>
    </rPh>
    <rPh sb="14" eb="16">
      <t>カイケツ</t>
    </rPh>
    <rPh sb="22" eb="24">
      <t>カダイ</t>
    </rPh>
    <phoneticPr fontId="3"/>
  </si>
  <si>
    <r>
      <t>①事務担当者の人材不足</t>
    </r>
    <rPh sb="1" eb="3">
      <t>ジム</t>
    </rPh>
    <rPh sb="3" eb="6">
      <t>タントウシャ</t>
    </rPh>
    <rPh sb="7" eb="9">
      <t>ジンザイ</t>
    </rPh>
    <rPh sb="9" eb="11">
      <t>ブソク</t>
    </rPh>
    <phoneticPr fontId="91"/>
  </si>
  <si>
    <r>
      <t>④知見や技術の不足</t>
    </r>
    <rPh sb="1" eb="3">
      <t>チケン</t>
    </rPh>
    <rPh sb="4" eb="6">
      <t>ギジュツ</t>
    </rPh>
    <rPh sb="7" eb="9">
      <t>フソク</t>
    </rPh>
    <phoneticPr fontId="91"/>
  </si>
  <si>
    <r>
      <t>②共同取組活動参加者の不足</t>
    </r>
    <rPh sb="1" eb="3">
      <t>キョウドウ</t>
    </rPh>
    <rPh sb="3" eb="5">
      <t>トリクミ</t>
    </rPh>
    <rPh sb="5" eb="7">
      <t>カツドウ</t>
    </rPh>
    <rPh sb="7" eb="10">
      <t>サンカシャ</t>
    </rPh>
    <rPh sb="11" eb="13">
      <t>フソク</t>
    </rPh>
    <phoneticPr fontId="91"/>
  </si>
  <si>
    <r>
      <t>③農業作業の人材不足</t>
    </r>
    <rPh sb="1" eb="3">
      <t>ノウギョウ</t>
    </rPh>
    <rPh sb="3" eb="5">
      <t>サギョウ</t>
    </rPh>
    <rPh sb="6" eb="8">
      <t>ジンザイ</t>
    </rPh>
    <rPh sb="8" eb="10">
      <t>ブソク</t>
    </rPh>
    <phoneticPr fontId="91"/>
  </si>
  <si>
    <r>
      <t xml:space="preserve">（該当する課題について詳細を記載）
</t>
    </r>
    <r>
      <rPr>
        <rFont val="ＭＳ 明朝"/>
        <charset val="128"/>
        <family val="1"/>
        <color rgb="FFFF0000"/>
        <sz val="11"/>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</si>
  <si>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r>
      <t>４－３．多様な組織等の参画により連携して実施する活動</t>
    </r>
    <rPh sb="4" eb="6">
      <t>タヨウ</t>
    </rPh>
    <rPh sb="7" eb="9">
      <t>ソシキ</t>
    </rPh>
    <rPh sb="9" eb="10">
      <t>トウ</t>
    </rPh>
    <rPh sb="11" eb="13">
      <t>サンカク</t>
    </rPh>
    <rPh sb="16" eb="18">
      <t>レンケイ</t>
    </rPh>
    <rPh sb="20" eb="22">
      <t>ジッシ</t>
    </rPh>
    <rPh sb="24" eb="26">
      <t>カツドウ</t>
    </rPh>
    <phoneticPr fontId="3"/>
  </si>
  <si>
    <r>
      <t>連携して実施する活動</t>
    </r>
    <phoneticPr fontId="91"/>
  </si>
  <si>
    <r>
      <t>①事務の適切な実施</t>
    </r>
    <phoneticPr fontId="91"/>
  </si>
  <si>
    <r>
      <t>⑥鳥獣害対策</t>
    </r>
    <rPh sb="1" eb="3">
      <t>チョウジュウ</t>
    </rPh>
    <rPh sb="3" eb="4">
      <t>ガイ</t>
    </rPh>
    <rPh sb="4" eb="6">
      <t>タイサク</t>
    </rPh>
    <phoneticPr fontId="91"/>
  </si>
  <si>
    <r>
      <t>⑦多面的機能を増進する活動</t>
    </r>
    <phoneticPr fontId="91"/>
  </si>
  <si>
    <r>
      <t>④農作業</t>
    </r>
    <rPh sb="1" eb="4">
      <t>ノウサギョウ</t>
    </rPh>
    <phoneticPr fontId="91"/>
  </si>
  <si>
    <r>
      <t>⑤地場農産物の加工・販売</t>
    </r>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</si>
  <si>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rFont val="ＭＳ 明朝"/>
        <charset val="128"/>
        <family val="1"/>
        <color rgb="FFFF0000"/>
        <sz val="11"/>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</si>
  <si>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</si>
  <si>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</si>
  <si>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</si>
  <si>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</si>
  <si>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</si>
  <si>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</si>
  <si>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r>
      <t>①＋②が③に占める割合</t>
    </r>
    <phoneticPr fontId="3"/>
  </si>
  <si>
    <r>
      <t>（小数点以下切り捨て）</t>
    </r>
    <phoneticPr fontId="3"/>
  </si>
  <si>
    <r>
      <t>③集落協定の全構成員数（集落協定の構成員数（農業者数＋①※組織数は含めない）に②を加えた人数）</t>
    </r>
    <phoneticPr fontId="91"/>
  </si>
  <si>
    <r>
      <t>２．ネットワーク化活動計画作成時に使用するもの</t>
    </r>
    <rPh sb="8" eb="13">
      <t>カカツドウケイカク</t>
    </rPh>
    <rPh sb="13" eb="15">
      <t>サクセイ</t>
    </rPh>
    <rPh sb="15" eb="16">
      <t>ジ</t>
    </rPh>
    <rPh sb="17" eb="19">
      <t>シヨウ</t>
    </rPh>
    <phoneticPr fontId="3"/>
  </si>
  <si>
    <r>
      <t>④加算の適用</t>
    </r>
    <phoneticPr fontId="3"/>
  </si>
  <si>
    <r>
      <t>L</t>
    </r>
    <phoneticPr fontId="3"/>
  </si>
  <si>
    <r>
      <t>％</t>
    </r>
    <phoneticPr fontId="3"/>
  </si>
  <si>
    <r>
      <t xml:space="preserve">③その他（別途の規約）
</t>
    </r>
    <r>
      <rPr>
        <rFont val="ＭＳ ゴシック"/>
        <charset val="128"/>
        <family val="3"/>
        <color rgb="FFFF0000"/>
        <sz val="10"/>
      </rPr>
      <t>（例：泥上げ、草刈り等の水路・農道の管理等は多面的機能支払交付金により行う。）</t>
    </r>
    <rPh sb="13" eb="14">
      <t>レイ</t>
    </rPh>
    <phoneticPr fontId="3"/>
  </si>
  <si>
    <t>令和7年度</t>
  </si>
  <si>
    <t>令和8年度</t>
  </si>
  <si>
    <t>令和9年度</t>
  </si>
  <si>
    <r>
      <t>　○ 取り崩し予定年度：</t>
    </r>
    <phoneticPr fontId="3"/>
  </si>
  <si>
    <r>
      <t>（協定期間内）</t>
    </r>
    <phoneticPr fontId="3"/>
  </si>
  <si>
    <r>
      <t>　○ 取り崩し予定年度における積立累計額：</t>
    </r>
    <r>
      <rPr>
        <rFont val="ＭＳ 明朝"/>
        <charset val="128"/>
        <family val="1"/>
        <color rgb="FFFF0000"/>
        <sz val="12"/>
        <u val="single"/>
      </rPr>
      <t>　</t>
    </r>
    <phoneticPr fontId="3"/>
  </si>
  <si>
    <r>
      <t>　○ 繰越予定年度：</t>
    </r>
    <phoneticPr fontId="3"/>
  </si>
  <si>
    <r>
      <t>（当該年度の翌年度）</t>
    </r>
    <phoneticPr fontId="3"/>
  </si>
  <si>
    <r>
      <t>　○ 繰越予定額：</t>
    </r>
    <r>
      <rPr>
        <rFont val="ＭＳ 明朝"/>
        <charset val="128"/>
        <family val="1"/>
        <color rgb="FFFF0000"/>
        <sz val="12"/>
        <u val="single"/>
      </rPr>
      <t>　</t>
    </r>
    <rPh sb="3" eb="5">
      <t>クリコシ</t>
    </rPh>
    <rPh sb="5" eb="7">
      <t>ヨテイ</t>
    </rPh>
    <phoneticPr fontId="3"/>
  </si>
  <si>
    <r>
      <t>行を追加する場合はこれより上の行を「コピーして追加」してください。</t>
    </r>
    <phoneticPr fontId="3"/>
  </si>
  <si>
    <r>
      <t>スマート農業加算</t>
    </r>
    <phoneticPr fontId="3"/>
  </si>
  <si>
    <r>
      <t>令和</t>
    </r>
    <phoneticPr fontId="3"/>
  </si>
  <si>
    <r>
      <t>転用によるもの</t>
    </r>
    <rPh sb="0" eb="2">
      <t>テンヨウ</t>
    </rPh>
    <phoneticPr fontId="3"/>
  </si>
  <si>
    <r>
      <t>【別紙２①農用地の内訳等】⑤農用地の管理において、P列[農用地の現況]が"荒廃農地"かつQ列[具体的活動内容]が"復旧"と入力した面積の計。</t>
    </r>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</si>
  <si>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r>
      <t>Ⅲ　ネットワーク化加算</t>
    </r>
    <rPh sb="8" eb="9">
      <t>カ</t>
    </rPh>
    <rPh sb="9" eb="11">
      <t>カサン</t>
    </rPh>
    <phoneticPr fontId="3"/>
  </si>
  <si>
    <r>
      <t>ネットワーク化・統合等により実現する農業生産活動等の継続のための取組</t>
    </r>
    <rPh sb="8" eb="11">
      <t>トウゴウトウ</t>
    </rPh>
    <phoneticPr fontId="3"/>
  </si>
  <si>
    <r>
      <t>ネットワーク化する集落協定名</t>
    </r>
    <rPh sb="6" eb="7">
      <t>カ</t>
    </rPh>
    <rPh sb="9" eb="11">
      <t>シュウラク</t>
    </rPh>
    <rPh sb="11" eb="13">
      <t>キョウテイ</t>
    </rPh>
    <phoneticPr fontId="3"/>
  </si>
  <si>
    <r>
      <t>Ⅳ　スマート農業加算</t>
    </r>
    <rPh sb="6" eb="8">
      <t>ノウギョウ</t>
    </rPh>
    <rPh sb="8" eb="10">
      <t>カサン</t>
    </rPh>
    <phoneticPr fontId="3"/>
  </si>
  <si>
    <r>
      <t>Ⅴ　集落機能強化加算の経過措置</t>
    </r>
    <rPh sb="2" eb="10">
      <t>シュウラクキノウキョウカカサン</t>
    </rPh>
    <rPh sb="11" eb="15">
      <t>ケイカソチ</t>
    </rPh>
    <phoneticPr fontId="3"/>
  </si>
  <si>
    <r>
      <t>スマート農業による作業の省力化・効率化を図る取組</t>
    </r>
    <rPh sb="4" eb="6">
      <t>ノウギョウ</t>
    </rPh>
    <rPh sb="9" eb="11">
      <t>サギョウ</t>
    </rPh>
    <rPh sb="12" eb="15">
      <t>ショウリョクカ</t>
    </rPh>
    <rPh sb="16" eb="19">
      <t>コウリツカ</t>
    </rPh>
    <rPh sb="20" eb="21">
      <t>ハカ</t>
    </rPh>
    <rPh sb="22" eb="24">
      <t>トリクミ</t>
    </rPh>
    <phoneticPr fontId="3"/>
  </si>
  <si>
    <r>
      <t>①ネットワーク化</t>
    </r>
    <rPh sb="7" eb="8">
      <t>カ</t>
    </rPh>
    <phoneticPr fontId="3"/>
  </si>
  <si>
    <r>
      <t>②統合</t>
    </r>
    <rPh sb="1" eb="3">
      <t>トウゴウ</t>
    </rPh>
    <phoneticPr fontId="3"/>
  </si>
  <si>
    <r>
      <t>③多様な組織の参画</t>
    </r>
    <rPh sb="1" eb="3">
      <t>タヨウ</t>
    </rPh>
    <rPh sb="4" eb="6">
      <t>ソシキ</t>
    </rPh>
    <rPh sb="7" eb="9">
      <t>サンカク</t>
    </rPh>
    <phoneticPr fontId="3"/>
  </si>
  <si>
    <r>
      <t>様式名</t>
    </r>
    <rPh sb="0" eb="3">
      <t>ヨウシキメイ</t>
    </rPh>
    <phoneticPr fontId="3"/>
  </si>
  <si>
    <r>
      <t>中山間地域等直接支払交付金交付農用地の自然災害における災害復旧計画の提出について</t>
    </r>
    <phoneticPr fontId="3"/>
  </si>
  <si>
    <r>
      <t>共用資産管理台帳</t>
    </r>
    <phoneticPr fontId="3"/>
  </si>
  <si>
    <r>
      <t>機械等利用管理規程</t>
    </r>
    <phoneticPr fontId="3"/>
  </si>
  <si>
    <r>
      <t>機械等利用簿</t>
    </r>
    <phoneticPr fontId="3"/>
  </si>
  <si>
    <r>
      <t>記</t>
    </r>
    <phoneticPr fontId="3"/>
  </si>
  <si>
    <r>
      <t>（参考様式第13号）</t>
    </r>
    <rPh sb="1" eb="3">
      <t>サンコウ</t>
    </rPh>
    <rPh sb="3" eb="5">
      <t>ヨウシキ</t>
    </rPh>
    <rPh sb="5" eb="6">
      <t>ダイ</t>
    </rPh>
    <rPh sb="8" eb="9">
      <t>ゴウ</t>
    </rPh>
    <phoneticPr fontId="3"/>
  </si>
  <si>
    <r>
      <t>施設・機械名</t>
    </r>
    <phoneticPr fontId="3"/>
  </si>
  <si>
    <r>
      <t>型式等</t>
    </r>
    <phoneticPr fontId="3"/>
  </si>
  <si>
    <r>
      <t>購入先</t>
    </r>
    <phoneticPr fontId="3"/>
  </si>
  <si>
    <r>
      <t>設置場所</t>
    </r>
    <phoneticPr fontId="3"/>
  </si>
  <si>
    <r>
      <t>事業実施期間</t>
    </r>
    <phoneticPr fontId="3"/>
  </si>
  <si>
    <r>
      <t>購入額(円)</t>
    </r>
    <phoneticPr fontId="3"/>
  </si>
  <si>
    <r>
      <t>管理責任者</t>
    </r>
    <phoneticPr fontId="3"/>
  </si>
  <si>
    <r>
      <t>負担区分(円)</t>
    </r>
    <phoneticPr fontId="3"/>
  </si>
  <si>
    <r>
      <t>処分制限期間</t>
    </r>
    <phoneticPr fontId="3"/>
  </si>
  <si>
    <r>
      <t>処分の状況</t>
    </r>
    <phoneticPr fontId="3"/>
  </si>
  <si>
    <r>
      <t>備考</t>
    </r>
    <phoneticPr fontId="3"/>
  </si>
  <si>
    <r>
      <t>着工年月日</t>
    </r>
    <phoneticPr fontId="3"/>
  </si>
  <si>
    <r>
      <t>完了年月日</t>
    </r>
    <phoneticPr fontId="3"/>
  </si>
  <si>
    <r>
      <t>交付金</t>
    </r>
    <phoneticPr fontId="3"/>
  </si>
  <si>
    <r>
      <t>耐用年数</t>
    </r>
    <phoneticPr fontId="3"/>
  </si>
  <si>
    <r>
      <t>処分制限年月日</t>
    </r>
    <phoneticPr fontId="3"/>
  </si>
  <si>
    <r>
      <t xml:space="preserve">承認年月日
</t>
    </r>
    <phoneticPr fontId="3"/>
  </si>
  <si>
    <r>
      <t>処分の内容</t>
    </r>
    <phoneticPr fontId="3"/>
  </si>
  <si>
    <r>
      <t>（参考様式第14号）</t>
    </r>
    <rPh sb="1" eb="3">
      <t>サンコウ</t>
    </rPh>
    <rPh sb="3" eb="5">
      <t>ヨウシキ</t>
    </rPh>
    <rPh sb="5" eb="6">
      <t>ダイ</t>
    </rPh>
    <rPh sb="8" eb="9">
      <t>ゴウ</t>
    </rPh>
    <phoneticPr fontId="3"/>
  </si>
  <si>
    <r>
      <t>第１条</t>
    </r>
    <phoneticPr fontId="3"/>
  </si>
  <si>
    <r>
      <t>第２条</t>
    </r>
    <phoneticPr fontId="3"/>
  </si>
  <si>
    <r>
      <t xml:space="preserve"> 機械等の管理責任者は組合長とする。ただし、組合長が代行者を置くことができる。</t>
    </r>
    <phoneticPr fontId="3"/>
  </si>
  <si>
    <r>
      <t>第３条</t>
    </r>
    <phoneticPr fontId="3"/>
  </si>
  <si>
    <r>
      <t>第４条</t>
    </r>
    <phoneticPr fontId="3"/>
  </si>
  <si>
    <r>
      <t>　機械等を利用するに当たり、使用者は、次のことに同意するものとする。</t>
    </r>
    <phoneticPr fontId="3"/>
  </si>
  <si>
    <r>
      <t>（１）消耗品及び燃料等は使用者が用意すること。</t>
    </r>
    <phoneticPr fontId="3"/>
  </si>
  <si>
    <r>
      <t>（２）使用後は、清掃及び点検整備を行ってから返却すること。</t>
    </r>
    <phoneticPr fontId="3"/>
  </si>
  <si>
    <r>
      <t>（３）故障を発見したとき又は故障を起こした時は、直ちに管理責任者へ報告する
　　　こと。</t>
    </r>
    <phoneticPr fontId="3"/>
  </si>
  <si>
    <r>
      <t>（４）機械等の使用中の事故について、組合は一切の責任を負わないこと。</t>
    </r>
    <phoneticPr fontId="3"/>
  </si>
  <si>
    <r>
      <t>第５条</t>
    </r>
    <phoneticPr fontId="3"/>
  </si>
  <si>
    <r>
      <t>　管理責任者は、機械等の適切な維持管理のため、次の諸帳簿を備え、適宜記帳するものとする。</t>
    </r>
    <phoneticPr fontId="3"/>
  </si>
  <si>
    <r>
      <t>（１）共用資産管理台帳</t>
    </r>
    <phoneticPr fontId="3"/>
  </si>
  <si>
    <r>
      <t>（２）機械等利用簿</t>
    </r>
    <phoneticPr fontId="3"/>
  </si>
  <si>
    <r>
      <t>（３）機械管理簿</t>
    </r>
    <phoneticPr fontId="3"/>
  </si>
  <si>
    <r>
      <t>第６条</t>
    </r>
    <phoneticPr fontId="3"/>
  </si>
  <si>
    <r>
      <t>この規定に定めのない事項については、組合長が関係者と協議する等して対応し、その結果を役員会に報告するものとする。</t>
    </r>
    <phoneticPr fontId="3"/>
  </si>
  <si>
    <r>
      <t>使用者氏名</t>
    </r>
    <phoneticPr fontId="3"/>
  </si>
  <si>
    <r>
      <t>借受機種</t>
    </r>
    <phoneticPr fontId="3"/>
  </si>
  <si>
    <r>
      <t>借受・返却月日</t>
    </r>
    <phoneticPr fontId="3"/>
  </si>
  <si>
    <r>
      <t>令和　　　　年　　　　月　　　　日　　　　　時　　　　　分　　借受</t>
    </r>
    <phoneticPr fontId="3"/>
  </si>
  <si>
    <r>
      <t>令和　　　　年　　　　月　　　　日　　　　　時　　　　　分　　返却</t>
    </r>
    <phoneticPr fontId="3"/>
  </si>
  <si>
    <r>
      <t>実動日数</t>
    </r>
    <phoneticPr fontId="3"/>
  </si>
  <si>
    <r>
      <t>令和　　　　年　　　　月　　　　日</t>
    </r>
    <phoneticPr fontId="3"/>
  </si>
  <si>
    <r>
      <t>合　計</t>
    </r>
    <phoneticPr fontId="3"/>
  </si>
  <si>
    <r>
      <t>点　　　検</t>
    </r>
    <phoneticPr fontId="3"/>
  </si>
  <si>
    <r>
      <t>使用前</t>
    </r>
    <phoneticPr fontId="3"/>
  </si>
  <si>
    <r>
      <t>異常項目</t>
    </r>
    <phoneticPr fontId="3"/>
  </si>
  <si>
    <r>
      <t>有・無</t>
    </r>
    <phoneticPr fontId="3"/>
  </si>
  <si>
    <r>
      <t>使用後</t>
    </r>
    <phoneticPr fontId="3"/>
  </si>
  <si>
    <r>
      <t>給　　　油</t>
    </r>
    <phoneticPr fontId="3"/>
  </si>
  <si>
    <r>
      <t>㍑</t>
    </r>
    <phoneticPr fontId="3"/>
  </si>
  <si>
    <r>
      <t>備　　　考</t>
    </r>
    <phoneticPr fontId="3"/>
  </si>
  <si>
    <r>
      <t>※注意事項</t>
    </r>
    <phoneticPr fontId="3"/>
  </si>
  <si>
    <t>(１)消耗品及び燃料等は使用者が用意してください。</t>
  </si>
  <si>
    <r>
      <t>(２)使用後は、清掃及び点検整備を行ってから返却してください。</t>
    </r>
    <phoneticPr fontId="3"/>
  </si>
  <si>
    <r>
      <t>(３)故障を発見したとき又は故障を起こした時は、直ちに管理責任者へ報告してください。</t>
    </r>
    <phoneticPr fontId="3"/>
  </si>
  <si>
    <r>
      <t>(４)機械等の使用中の事故等は、使用者の責任となり、組合は一切の責任を負いませんの　で充分注意してください。</t>
    </r>
    <phoneticPr fontId="3"/>
  </si>
  <si>
    <r>
      <t>番　　　　　号</t>
    </r>
    <rPh sb="0" eb="1">
      <t>バン</t>
    </rPh>
    <rPh sb="6" eb="7">
      <t>ゴウ</t>
    </rPh>
    <phoneticPr fontId="3"/>
  </si>
  <si>
    <r>
      <t>年　　月　　日</t>
    </r>
    <rPh sb="0" eb="1">
      <t>ネン</t>
    </rPh>
    <rPh sb="3" eb="4">
      <t>ツキ</t>
    </rPh>
    <rPh sb="6" eb="7">
      <t>ヒ</t>
    </rPh>
    <phoneticPr fontId="3"/>
  </si>
  <si>
    <r>
      <t>市町村長　　殿</t>
    </r>
    <rPh sb="0" eb="4">
      <t>シチョウソンチョウ</t>
    </rPh>
    <phoneticPr fontId="3"/>
  </si>
  <si>
    <r>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r>
    <phoneticPr fontId="3"/>
  </si>
  <si>
    <r>
      <t>（別紙）</t>
    </r>
    <rPh sb="1" eb="3">
      <t>ベッシ</t>
    </rPh>
    <phoneticPr fontId="3"/>
  </si>
  <si>
    <r>
      <t>１．申請者の概要</t>
    </r>
    <rPh sb="2" eb="5">
      <t>シンセイシャ</t>
    </rPh>
    <rPh sb="6" eb="8">
      <t>ガイヨウ</t>
    </rPh>
    <phoneticPr fontId="3"/>
  </si>
  <si>
    <r>
      <t>ふりがな</t>
    </r>
    <phoneticPr fontId="3"/>
  </si>
  <si>
    <r>
      <t>組織名</t>
    </r>
    <rPh sb="0" eb="3">
      <t>ソシキメイ</t>
    </rPh>
    <phoneticPr fontId="3"/>
  </si>
  <si>
    <r>
      <t>代表者氏名</t>
    </r>
    <rPh sb="0" eb="3">
      <t>ダイヒョウシャ</t>
    </rPh>
    <rPh sb="3" eb="5">
      <t>シメイ</t>
    </rPh>
    <phoneticPr fontId="3"/>
  </si>
  <si>
    <r>
      <t>２．早期交付の基礎となる農用地面積及び交付額</t>
    </r>
    <phoneticPr fontId="3"/>
  </si>
  <si>
    <r>
      <t>（基本分）</t>
    </r>
    <rPh sb="1" eb="3">
      <t>キホン</t>
    </rPh>
    <rPh sb="3" eb="4">
      <t>ブン</t>
    </rPh>
    <phoneticPr fontId="3"/>
  </si>
  <si>
    <r>
      <t>（単位：㎡）</t>
    </r>
    <rPh sb="1" eb="3">
      <t>タンイ</t>
    </rPh>
    <phoneticPr fontId="3"/>
  </si>
  <si>
    <r>
      <t>区分</t>
    </r>
    <rPh sb="0" eb="2">
      <t>クブン</t>
    </rPh>
    <phoneticPr fontId="3"/>
  </si>
  <si>
    <r>
      <t>早期交付の基礎となる農用地面積</t>
    </r>
    <rPh sb="0" eb="2">
      <t>ソウキ</t>
    </rPh>
    <rPh sb="2" eb="4">
      <t>コウフ</t>
    </rPh>
    <rPh sb="5" eb="7">
      <t>キソ</t>
    </rPh>
    <rPh sb="10" eb="13">
      <t>ノウヨウチ</t>
    </rPh>
    <rPh sb="13" eb="15">
      <t>メンセキ</t>
    </rPh>
    <phoneticPr fontId="3"/>
  </si>
  <si>
    <r>
      <t>面積</t>
    </r>
    <rPh sb="0" eb="2">
      <t>メンセキ</t>
    </rPh>
    <phoneticPr fontId="3"/>
  </si>
  <si>
    <r>
      <t>単価</t>
    </r>
    <rPh sb="0" eb="2">
      <t>タンカ</t>
    </rPh>
    <phoneticPr fontId="3"/>
  </si>
  <si>
    <r>
      <t>交付額</t>
    </r>
    <rPh sb="0" eb="3">
      <t>コウフガク</t>
    </rPh>
    <phoneticPr fontId="3"/>
  </si>
  <si>
    <r>
      <t>（　）</t>
    </r>
    <phoneticPr fontId="3"/>
  </si>
  <si>
    <r>
      <t>緩傾斜
(急傾斜以外)</t>
    </r>
    <rPh sb="0" eb="3">
      <t>カンケイシャ</t>
    </rPh>
    <rPh sb="5" eb="8">
      <t>キュウケイシャ</t>
    </rPh>
    <rPh sb="8" eb="10">
      <t>イガイ</t>
    </rPh>
    <phoneticPr fontId="3"/>
  </si>
  <si>
    <r>
      <t>草地比率の
高い地域</t>
    </r>
    <rPh sb="0" eb="2">
      <t>クサチ</t>
    </rPh>
    <rPh sb="2" eb="4">
      <t>ヒリツ</t>
    </rPh>
    <rPh sb="6" eb="7">
      <t>タカ</t>
    </rPh>
    <rPh sb="8" eb="10">
      <t>チイキ</t>
    </rPh>
    <phoneticPr fontId="3"/>
  </si>
  <si>
    <r>
      <t>３．早期交付申請額</t>
    </r>
    <rPh sb="2" eb="4">
      <t>ソウキ</t>
    </rPh>
    <rPh sb="4" eb="6">
      <t>コウフ</t>
    </rPh>
    <rPh sb="6" eb="9">
      <t>シンセイガク</t>
    </rPh>
    <phoneticPr fontId="3"/>
  </si>
  <si>
    <r>
      <t>(= a+b+c+d)</t>
    </r>
    <phoneticPr fontId="3"/>
  </si>
  <si>
    <r>
      <t>４．交付金の活用方法と早期交付の必要性</t>
    </r>
    <phoneticPr fontId="3"/>
  </si>
  <si>
    <r>
      <t>誓約事項</t>
    </r>
    <rPh sb="0" eb="2">
      <t>セイヤク</t>
    </rPh>
    <rPh sb="2" eb="4">
      <t>ジコウ</t>
    </rPh>
    <phoneticPr fontId="3"/>
  </si>
  <si>
    <r>
      <t>市町村長殿</t>
    </r>
    <rPh sb="0" eb="4">
      <t>シチョウソンチョウ</t>
    </rPh>
    <rPh sb="4" eb="5">
      <t>ドノ</t>
    </rPh>
    <phoneticPr fontId="3"/>
  </si>
  <si>
    <r>
      <t>中山間地域等直接支払交付金 金銭出納簿</t>
    </r>
    <rPh sb="0" eb="1">
      <t>チュウ</t>
    </rPh>
    <rPh sb="1" eb="3">
      <t>サンカン</t>
    </rPh>
    <rPh sb="3" eb="5">
      <t>チイキ</t>
    </rPh>
    <rPh sb="5" eb="6">
      <t>トウ</t>
    </rPh>
    <rPh sb="6" eb="8">
      <t>チョクセツ</t>
    </rPh>
    <rPh sb="8" eb="10">
      <t>シハライ</t>
    </rPh>
    <rPh sb="10" eb="13">
      <t>コウフキン</t>
    </rPh>
    <phoneticPr fontId="3"/>
  </si>
  <si>
    <r>
      <t>組織名：</t>
    </r>
    <rPh sb="0" eb="3">
      <t>ソシキメイ</t>
    </rPh>
    <phoneticPr fontId="109"/>
  </si>
  <si>
    <r>
      <t>日　付</t>
    </r>
    <phoneticPr fontId="3"/>
  </si>
  <si>
    <r>
      <t>内　　容</t>
    </r>
    <phoneticPr fontId="3"/>
  </si>
  <si>
    <r>
      <t>月</t>
    </r>
    <rPh sb="0" eb="1">
      <t>ツキ</t>
    </rPh>
    <phoneticPr fontId="3"/>
  </si>
  <si>
    <r>
      <t>収入（円）</t>
    </r>
    <phoneticPr fontId="3"/>
  </si>
  <si>
    <r>
      <t>支出（円）</t>
    </r>
    <rPh sb="0" eb="2">
      <t>シシュツ</t>
    </rPh>
    <rPh sb="3" eb="4">
      <t>エン</t>
    </rPh>
    <phoneticPr fontId="3"/>
  </si>
  <si>
    <r>
      <t>残高（円）</t>
    </r>
    <rPh sb="0" eb="2">
      <t>ザンダカ</t>
    </rPh>
    <rPh sb="3" eb="4">
      <t>エン</t>
    </rPh>
    <phoneticPr fontId="3"/>
  </si>
  <si>
    <r>
      <t>領収書番号</t>
    </r>
    <phoneticPr fontId="3"/>
  </si>
  <si>
    <r>
      <t>前年度からの繰越・積立</t>
    </r>
    <rPh sb="0" eb="3">
      <t>ゼンネンド</t>
    </rPh>
    <rPh sb="6" eb="8">
      <t>クリコシ</t>
    </rPh>
    <rPh sb="9" eb="11">
      <t>ツミタテ</t>
    </rPh>
    <phoneticPr fontId="3"/>
  </si>
  <si>
    <r>
      <t>うち積立金1,000,000円</t>
    </r>
    <rPh sb="2" eb="4">
      <t>ツミタテ</t>
    </rPh>
    <rPh sb="4" eb="5">
      <t>キン</t>
    </rPh>
    <rPh sb="14" eb="15">
      <t>エン</t>
    </rPh>
    <phoneticPr fontId="109"/>
  </si>
  <si>
    <r>
      <t>利子</t>
    </r>
    <rPh sb="0" eb="2">
      <t>リシ</t>
    </rPh>
    <phoneticPr fontId="3"/>
  </si>
  <si>
    <r>
      <t>総会会場借料</t>
    </r>
    <rPh sb="0" eb="2">
      <t>ソウカイ</t>
    </rPh>
    <rPh sb="2" eb="4">
      <t>カイジョウ</t>
    </rPh>
    <rPh sb="4" eb="6">
      <t>シャクリョウ</t>
    </rPh>
    <phoneticPr fontId="3"/>
  </si>
  <si>
    <r>
      <t>草刈刃の購入</t>
    </r>
    <rPh sb="0" eb="2">
      <t>クサカリ</t>
    </rPh>
    <rPh sb="2" eb="3">
      <t>ハ</t>
    </rPh>
    <rPh sb="4" eb="6">
      <t>コウニュウ</t>
    </rPh>
    <phoneticPr fontId="109"/>
  </si>
  <si>
    <r>
      <t>無人草刈り機の購入</t>
    </r>
    <rPh sb="0" eb="2">
      <t>ムジン</t>
    </rPh>
    <rPh sb="2" eb="4">
      <t>クサカ</t>
    </rPh>
    <rPh sb="5" eb="6">
      <t>キ</t>
    </rPh>
    <rPh sb="7" eb="9">
      <t>コウニュウ</t>
    </rPh>
    <phoneticPr fontId="109"/>
  </si>
  <si>
    <r>
      <t>積立金からの支出300,000円</t>
    </r>
    <rPh sb="0" eb="2">
      <t>ツミタテ</t>
    </rPh>
    <rPh sb="2" eb="3">
      <t>キン</t>
    </rPh>
    <rPh sb="6" eb="8">
      <t>シシュツ</t>
    </rPh>
    <rPh sb="15" eb="16">
      <t>エン</t>
    </rPh>
    <phoneticPr fontId="3"/>
  </si>
  <si>
    <r>
      <t>○○資材の購入費</t>
    </r>
    <rPh sb="2" eb="4">
      <t>シザイ</t>
    </rPh>
    <rPh sb="5" eb="8">
      <t>コウニュウヒ</t>
    </rPh>
    <phoneticPr fontId="3"/>
  </si>
  <si>
    <r>
      <t>鳥獣害防止柵の補修</t>
    </r>
    <rPh sb="0" eb="1">
      <t>トリ</t>
    </rPh>
    <rPh sb="1" eb="3">
      <t>ジュウガイ</t>
    </rPh>
    <rPh sb="3" eb="5">
      <t>ボウシ</t>
    </rPh>
    <rPh sb="5" eb="6">
      <t>サク</t>
    </rPh>
    <rPh sb="7" eb="9">
      <t>ホシュウ</t>
    </rPh>
    <phoneticPr fontId="3"/>
  </si>
  <si>
    <r>
      <t>水路泥上げ</t>
    </r>
    <rPh sb="0" eb="2">
      <t>スイロ</t>
    </rPh>
    <rPh sb="2" eb="3">
      <t>ドロ</t>
    </rPh>
    <rPh sb="3" eb="4">
      <t>ア</t>
    </rPh>
    <phoneticPr fontId="109"/>
  </si>
  <si>
    <r>
      <t>農道の補修</t>
    </r>
    <rPh sb="0" eb="2">
      <t>ノウドウ</t>
    </rPh>
    <rPh sb="3" eb="5">
      <t>ホシュウ</t>
    </rPh>
    <phoneticPr fontId="3"/>
  </si>
  <si>
    <r>
      <t>水路の補修</t>
    </r>
    <rPh sb="0" eb="2">
      <t>スイロ</t>
    </rPh>
    <rPh sb="3" eb="5">
      <t>ホシュウ</t>
    </rPh>
    <phoneticPr fontId="3"/>
  </si>
  <si>
    <r>
      <t>9,10</t>
    </r>
    <phoneticPr fontId="3"/>
  </si>
  <si>
    <r>
      <t>役員報酬</t>
    </r>
    <rPh sb="0" eb="2">
      <t>ヤクイン</t>
    </rPh>
    <rPh sb="2" eb="4">
      <t>ホウシュウ</t>
    </rPh>
    <phoneticPr fontId="109"/>
  </si>
  <si>
    <r>
      <t>交付金</t>
    </r>
    <rPh sb="0" eb="3">
      <t>コウフキン</t>
    </rPh>
    <phoneticPr fontId="109"/>
  </si>
  <si>
    <r>
      <t>個人配分</t>
    </r>
    <rPh sb="0" eb="2">
      <t>コジン</t>
    </rPh>
    <rPh sb="2" eb="4">
      <t>ハイブン</t>
    </rPh>
    <phoneticPr fontId="3"/>
  </si>
  <si>
    <r>
      <t>12~55</t>
    </r>
    <phoneticPr fontId="3"/>
  </si>
  <si>
    <r>
      <t>水路清掃</t>
    </r>
    <rPh sb="0" eb="2">
      <t>スイロ</t>
    </rPh>
    <rPh sb="2" eb="4">
      <t>セイソウ</t>
    </rPh>
    <phoneticPr fontId="3"/>
  </si>
  <si>
    <r>
      <t>56~57</t>
    </r>
    <phoneticPr fontId="3"/>
  </si>
  <si>
    <r>
      <t>研修会会場借料</t>
    </r>
    <rPh sb="0" eb="3">
      <t>ケンシュウカイ</t>
    </rPh>
    <rPh sb="3" eb="5">
      <t>カイジョウ</t>
    </rPh>
    <rPh sb="5" eb="7">
      <t>シャクリョウ</t>
    </rPh>
    <phoneticPr fontId="3"/>
  </si>
  <si>
    <r>
      <t>水路の更新等</t>
    </r>
    <rPh sb="0" eb="2">
      <t>スイロ</t>
    </rPh>
    <rPh sb="3" eb="5">
      <t>コウシン</t>
    </rPh>
    <rPh sb="5" eb="6">
      <t>トウ</t>
    </rPh>
    <phoneticPr fontId="109"/>
  </si>
  <si>
    <r>
      <t>草刈り、泥上げ等</t>
    </r>
    <rPh sb="0" eb="2">
      <t>クサカ</t>
    </rPh>
    <rPh sb="4" eb="5">
      <t>ドロ</t>
    </rPh>
    <rPh sb="5" eb="6">
      <t>ア</t>
    </rPh>
    <rPh sb="7" eb="8">
      <t>トウ</t>
    </rPh>
    <phoneticPr fontId="109"/>
  </si>
  <si>
    <r>
      <t>その他の支出</t>
    </r>
    <rPh sb="4" eb="6">
      <t>シシュツ</t>
    </rPh>
    <phoneticPr fontId="3"/>
  </si>
  <si>
    <r>
      <t>法人登記費用</t>
    </r>
    <rPh sb="0" eb="2">
      <t>ホウジン</t>
    </rPh>
    <rPh sb="2" eb="4">
      <t>トウキ</t>
    </rPh>
    <rPh sb="4" eb="6">
      <t>ヒヨウ</t>
    </rPh>
    <phoneticPr fontId="3"/>
  </si>
  <si>
    <r>
      <t>交流イベント</t>
    </r>
    <rPh sb="0" eb="2">
      <t>コウリュウ</t>
    </rPh>
    <phoneticPr fontId="3"/>
  </si>
  <si>
    <r>
      <t>電気柵の補修</t>
    </r>
    <rPh sb="0" eb="2">
      <t>デンキ</t>
    </rPh>
    <rPh sb="2" eb="3">
      <t>サク</t>
    </rPh>
    <rPh sb="4" eb="6">
      <t>ホシュウ</t>
    </rPh>
    <phoneticPr fontId="3"/>
  </si>
  <si>
    <r>
      <t>農産物PRシールの印刷</t>
    </r>
    <rPh sb="0" eb="3">
      <t>ノウサンブツ</t>
    </rPh>
    <rPh sb="9" eb="11">
      <t>インサツ</t>
    </rPh>
    <phoneticPr fontId="3"/>
  </si>
  <si>
    <r>
      <t>プリンタートナー代</t>
    </r>
    <rPh sb="8" eb="9">
      <t>ダイ</t>
    </rPh>
    <phoneticPr fontId="3"/>
  </si>
  <si>
    <r>
      <t>コピー用紙代</t>
    </r>
    <rPh sb="3" eb="5">
      <t>ヨウシ</t>
    </rPh>
    <rPh sb="5" eb="6">
      <t>ダイ</t>
    </rPh>
    <phoneticPr fontId="3"/>
  </si>
  <si>
    <r>
      <t>行を追加する場合はこれより上の行のコピーして、「コピーしたセルの挿入」をしてください。</t>
    </r>
    <phoneticPr fontId="3"/>
  </si>
  <si>
    <r>
      <t>合計</t>
    </r>
    <rPh sb="0" eb="2">
      <t>ゴウケイ</t>
    </rPh>
    <phoneticPr fontId="3"/>
  </si>
  <si>
    <r>
      <t>※領収書は、通し番号を記入した上で、必ず保管しておいてください。（領収書の保管の方法は袋等による保管でも構いません。）</t>
    </r>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</si>
  <si>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r>
      <t xml:space="preserve">【翌年度への繰越・積立金の内訳】 </t>
    </r>
    <rPh sb="1" eb="4">
      <t>ヨクネンド</t>
    </rPh>
    <rPh sb="6" eb="8">
      <t>クリコシ</t>
    </rPh>
    <rPh sb="9" eb="11">
      <t>ツミタテ</t>
    </rPh>
    <rPh sb="11" eb="12">
      <t>キン</t>
    </rPh>
    <rPh sb="13" eb="15">
      <t>ウチワケ</t>
    </rPh>
    <phoneticPr fontId="3"/>
  </si>
  <si>
    <r>
      <t>分類</t>
    </r>
    <rPh sb="0" eb="2">
      <t>ブンルイ</t>
    </rPh>
    <phoneticPr fontId="3"/>
  </si>
  <si>
    <r>
      <t>金額</t>
    </r>
    <rPh sb="0" eb="2">
      <t>キンガク</t>
    </rPh>
    <phoneticPr fontId="3"/>
  </si>
  <si>
    <r>
      <t>積立・繰越の目的</t>
    </r>
    <rPh sb="0" eb="2">
      <t>ツミタテ</t>
    </rPh>
    <rPh sb="3" eb="5">
      <t>クリコシ</t>
    </rPh>
    <rPh sb="6" eb="8">
      <t>モクテキ</t>
    </rPh>
    <phoneticPr fontId="3"/>
  </si>
  <si>
    <r>
      <t>取崩し予定年度</t>
    </r>
    <rPh sb="0" eb="2">
      <t>トリクズ</t>
    </rPh>
    <rPh sb="3" eb="5">
      <t>ヨテイ</t>
    </rPh>
    <rPh sb="5" eb="7">
      <t>ネンド</t>
    </rPh>
    <phoneticPr fontId="3"/>
  </si>
  <si>
    <r>
      <t>トラクターの購入</t>
    </r>
    <rPh sb="6" eb="8">
      <t>コウニュウ</t>
    </rPh>
    <phoneticPr fontId="3"/>
  </si>
  <si>
    <r>
      <t>令和６年度</t>
    </r>
    <rPh sb="0" eb="2">
      <t>レイワ</t>
    </rPh>
    <rPh sb="3" eb="5">
      <t>ネンド</t>
    </rPh>
    <phoneticPr fontId="3"/>
  </si>
  <si>
    <r>
      <t>農機具格納庫の補修</t>
    </r>
    <rPh sb="0" eb="3">
      <t>ノウキグ</t>
    </rPh>
    <rPh sb="3" eb="6">
      <t>カクノウコ</t>
    </rPh>
    <rPh sb="7" eb="9">
      <t>ホシュウ</t>
    </rPh>
    <phoneticPr fontId="3"/>
  </si>
  <si>
    <r>
      <t>令和５年度</t>
    </r>
    <rPh sb="0" eb="2">
      <t>レイワ</t>
    </rPh>
    <rPh sb="3" eb="5">
      <t>ネンド</t>
    </rPh>
    <phoneticPr fontId="3"/>
  </si>
  <si>
    <r>
      <t>農道・水路の補修</t>
    </r>
    <rPh sb="0" eb="2">
      <t>ノウドウ</t>
    </rPh>
    <rPh sb="3" eb="5">
      <t>スイロ</t>
    </rPh>
    <rPh sb="6" eb="8">
      <t>ホシュウ</t>
    </rPh>
    <phoneticPr fontId="3"/>
  </si>
  <si>
    <r>
      <t>令和４年度</t>
    </r>
    <rPh sb="0" eb="2">
      <t>レイワ</t>
    </rPh>
    <rPh sb="3" eb="5">
      <t>ネンド</t>
    </rPh>
    <phoneticPr fontId="3"/>
  </si>
  <si>
    <r>
      <t>翌年度当初の活動費</t>
    </r>
    <rPh sb="0" eb="3">
      <t>ヨクネンド</t>
    </rPh>
    <rPh sb="3" eb="5">
      <t>トウショ</t>
    </rPh>
    <rPh sb="6" eb="8">
      <t>カツドウ</t>
    </rPh>
    <rPh sb="8" eb="9">
      <t>ヒ</t>
    </rPh>
    <phoneticPr fontId="3"/>
  </si>
  <si>
    <r>
      <t>令和３年度</t>
    </r>
    <rPh sb="0" eb="2">
      <t>レイワ</t>
    </rPh>
    <rPh sb="3" eb="5">
      <t>ネンド</t>
    </rPh>
    <phoneticPr fontId="3"/>
  </si>
  <si>
    <r>
      <t xml:space="preserve">【集計】 </t>
    </r>
    <rPh sb="1" eb="3">
      <t>シュウケイ</t>
    </rPh>
    <phoneticPr fontId="3"/>
  </si>
  <si>
    <r>
      <t>項目</t>
    </r>
    <rPh sb="0" eb="2">
      <t>コウモク</t>
    </rPh>
    <phoneticPr fontId="3"/>
  </si>
  <si>
    <r>
      <t>４月1日～3月31日の計</t>
    </r>
    <rPh sb="1" eb="2">
      <t>ガツ</t>
    </rPh>
    <rPh sb="3" eb="4">
      <t>ニチ</t>
    </rPh>
    <rPh sb="6" eb="7">
      <t>ガツ</t>
    </rPh>
    <rPh sb="9" eb="10">
      <t>ニチ</t>
    </rPh>
    <phoneticPr fontId="3"/>
  </si>
  <si>
    <r>
      <t>うち4月1日～12月31日</t>
    </r>
    <rPh sb="3" eb="4">
      <t>ガツ</t>
    </rPh>
    <rPh sb="5" eb="6">
      <t>ニチ</t>
    </rPh>
    <rPh sb="9" eb="10">
      <t>ガツ</t>
    </rPh>
    <rPh sb="12" eb="13">
      <t>ニチ</t>
    </rPh>
    <phoneticPr fontId="3"/>
  </si>
  <si>
    <r>
      <t>うち1月1日～３月31日</t>
    </r>
    <rPh sb="3" eb="4">
      <t>ガツ</t>
    </rPh>
    <rPh sb="5" eb="6">
      <t>ニチ</t>
    </rPh>
    <rPh sb="8" eb="9">
      <t>ガツ</t>
    </rPh>
    <rPh sb="11" eb="12">
      <t>ニチ</t>
    </rPh>
    <phoneticPr fontId="3"/>
  </si>
  <si>
    <r>
      <t>収入</t>
    </r>
    <phoneticPr fontId="3"/>
  </si>
  <si>
    <r>
      <t>支出</t>
    </r>
    <rPh sb="0" eb="2">
      <t>シシュツ</t>
    </rPh>
    <phoneticPr fontId="3"/>
  </si>
  <si>
    <r>
      <t>収入</t>
    </r>
    <rPh sb="0" eb="2">
      <t>シュウニュウ</t>
    </rPh>
    <phoneticPr fontId="3"/>
  </si>
  <si>
    <r>
      <t>共同取組活動</t>
    </r>
    <rPh sb="0" eb="2">
      <t>キョウドウ</t>
    </rPh>
    <rPh sb="2" eb="4">
      <t>トリクミ</t>
    </rPh>
    <rPh sb="4" eb="6">
      <t>カツドウ</t>
    </rPh>
    <phoneticPr fontId="3"/>
  </si>
  <si>
    <r>
      <t>翌年度繰越等</t>
    </r>
    <rPh sb="0" eb="3">
      <t>ヨクネンド</t>
    </rPh>
    <rPh sb="3" eb="5">
      <t>クリコシ</t>
    </rPh>
    <rPh sb="5" eb="6">
      <t>トウ</t>
    </rPh>
    <phoneticPr fontId="3"/>
  </si>
  <si>
    <r>
      <t>翌年度への繰越・積立</t>
    </r>
    <rPh sb="0" eb="3">
      <t>ヨクネンド</t>
    </rPh>
    <rPh sb="5" eb="7">
      <t>クリコシ</t>
    </rPh>
    <rPh sb="8" eb="10">
      <t>ツミタテ</t>
    </rPh>
    <phoneticPr fontId="3"/>
  </si>
  <si>
    <r>
      <t>合　　計</t>
    </r>
    <rPh sb="0" eb="1">
      <t>ゴウ</t>
    </rPh>
    <rPh sb="3" eb="4">
      <t>ケイ</t>
    </rPh>
    <phoneticPr fontId="3"/>
  </si>
  <si>
    <r>
      <t>研修会等費</t>
    </r>
    <phoneticPr fontId="3"/>
  </si>
  <si>
    <r>
      <t>道・水路整備費</t>
    </r>
    <phoneticPr fontId="3"/>
  </si>
  <si>
    <r>
      <t>農地整備費</t>
    </r>
    <phoneticPr fontId="3"/>
  </si>
  <si>
    <r>
      <t>鳥獣被害防止対策費</t>
    </r>
    <phoneticPr fontId="3"/>
  </si>
  <si>
    <r>
      <t>令和○年○月○日</t>
    </r>
    <rPh sb="0" eb="2">
      <t>レイワ</t>
    </rPh>
    <rPh sb="3" eb="4">
      <t>ネン</t>
    </rPh>
    <rPh sb="5" eb="6">
      <t>ガツ</t>
    </rPh>
    <rPh sb="7" eb="8">
      <t>ニチ</t>
    </rPh>
    <phoneticPr fontId="3"/>
  </si>
  <si>
    <r>
      <t>長　殿</t>
    </r>
    <rPh sb="0" eb="1">
      <t>チョウ</t>
    </rPh>
    <rPh sb="2" eb="3">
      <t>ドノ</t>
    </rPh>
    <phoneticPr fontId="3"/>
  </si>
  <si>
    <r>
      <t>中山間地域等直接支払交付金収支報告書</t>
    </r>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</si>
  <si>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r>
      <t>１　交付金に係る配分額及び共同取組活動の支出額</t>
    </r>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</si>
  <si>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r>
      <t>（１）配分総額</t>
    </r>
    <rPh sb="3" eb="5">
      <t>ハイブン</t>
    </rPh>
    <rPh sb="5" eb="7">
      <t>ソウガク</t>
    </rPh>
    <phoneticPr fontId="3"/>
  </si>
  <si>
    <r>
      <t>総　額</t>
    </r>
    <rPh sb="0" eb="1">
      <t>ソウ</t>
    </rPh>
    <rPh sb="2" eb="3">
      <t>ガク</t>
    </rPh>
    <phoneticPr fontId="3"/>
  </si>
  <si>
    <r>
      <t>配分等の基礎</t>
    </r>
    <rPh sb="0" eb="2">
      <t>ハイブン</t>
    </rPh>
    <rPh sb="2" eb="3">
      <t>トウ</t>
    </rPh>
    <rPh sb="4" eb="6">
      <t>キソ</t>
    </rPh>
    <phoneticPr fontId="3"/>
  </si>
  <si>
    <r>
      <t>①個人配分分</t>
    </r>
    <rPh sb="1" eb="3">
      <t>コジン</t>
    </rPh>
    <rPh sb="3" eb="5">
      <t>ハイブン</t>
    </rPh>
    <rPh sb="5" eb="6">
      <t>ブン</t>
    </rPh>
    <phoneticPr fontId="3"/>
  </si>
  <si>
    <r>
      <t>②共同取組活動分</t>
    </r>
    <rPh sb="1" eb="3">
      <t>キョウドウ</t>
    </rPh>
    <rPh sb="3" eb="5">
      <t>トリクミ</t>
    </rPh>
    <rPh sb="5" eb="7">
      <t>カツドウ</t>
    </rPh>
    <rPh sb="7" eb="8">
      <t>ブン</t>
    </rPh>
    <phoneticPr fontId="3"/>
  </si>
  <si>
    <r>
      <t>均等割りで按分（２－②参照）</t>
    </r>
    <rPh sb="0" eb="3">
      <t>キントウワ</t>
    </rPh>
    <rPh sb="5" eb="7">
      <t>アンブン</t>
    </rPh>
    <rPh sb="11" eb="13">
      <t>サンショウ</t>
    </rPh>
    <phoneticPr fontId="3"/>
  </si>
  <si>
    <r>
      <t>（２）共同取組活動支出額</t>
    </r>
    <rPh sb="3" eb="5">
      <t>キョウドウ</t>
    </rPh>
    <rPh sb="5" eb="7">
      <t>トリクミ</t>
    </rPh>
    <rPh sb="7" eb="9">
      <t>カツドウ</t>
    </rPh>
    <rPh sb="9" eb="11">
      <t>シシュツ</t>
    </rPh>
    <rPh sb="11" eb="12">
      <t>ガク</t>
    </rPh>
    <phoneticPr fontId="3"/>
  </si>
  <si>
    <r>
      <t>支出項目</t>
    </r>
    <rPh sb="0" eb="2">
      <t>シシュツ</t>
    </rPh>
    <rPh sb="2" eb="4">
      <t>コウモク</t>
    </rPh>
    <phoneticPr fontId="3"/>
  </si>
  <si>
    <r>
      <t>支出額</t>
    </r>
    <rPh sb="0" eb="2">
      <t>シシュツ</t>
    </rPh>
    <rPh sb="2" eb="3">
      <t>ガク</t>
    </rPh>
    <phoneticPr fontId="3"/>
  </si>
  <si>
    <r>
      <t>備考</t>
    </r>
    <rPh sb="0" eb="2">
      <t>ビコウ</t>
    </rPh>
    <phoneticPr fontId="3"/>
  </si>
  <si>
    <r>
      <t>4月1日～12月31日</t>
    </r>
    <rPh sb="1" eb="2">
      <t>ガツ</t>
    </rPh>
    <rPh sb="3" eb="4">
      <t>ニチ</t>
    </rPh>
    <rPh sb="7" eb="8">
      <t>ガツ</t>
    </rPh>
    <rPh sb="10" eb="11">
      <t>ニチ</t>
    </rPh>
    <phoneticPr fontId="3"/>
  </si>
  <si>
    <r>
      <t>前年度1月1日～3月31日</t>
    </r>
    <rPh sb="0" eb="3">
      <t>ゼンネンド</t>
    </rPh>
    <rPh sb="4" eb="5">
      <t>ガツ</t>
    </rPh>
    <rPh sb="6" eb="7">
      <t>ニチ</t>
    </rPh>
    <rPh sb="9" eb="10">
      <t>ガツ</t>
    </rPh>
    <rPh sb="12" eb="13">
      <t>ニチ</t>
    </rPh>
    <phoneticPr fontId="3"/>
  </si>
  <si>
    <r>
      <t>役員〇名×年額〇円</t>
    </r>
    <rPh sb="0" eb="2">
      <t>ヤクイン</t>
    </rPh>
    <rPh sb="3" eb="4">
      <t>メイ</t>
    </rPh>
    <rPh sb="5" eb="7">
      <t>ネンガク</t>
    </rPh>
    <rPh sb="8" eb="9">
      <t>エン</t>
    </rPh>
    <phoneticPr fontId="3"/>
  </si>
  <si>
    <r>
      <t>会議室借料、資料印刷費</t>
    </r>
    <rPh sb="0" eb="3">
      <t>カイギシツ</t>
    </rPh>
    <rPh sb="3" eb="5">
      <t>シャクリョウ</t>
    </rPh>
    <rPh sb="6" eb="8">
      <t>シリョウ</t>
    </rPh>
    <rPh sb="8" eb="10">
      <t>インサツ</t>
    </rPh>
    <rPh sb="10" eb="11">
      <t>ヒ</t>
    </rPh>
    <phoneticPr fontId="3"/>
  </si>
  <si>
    <r>
      <t>○○資材購入</t>
    </r>
    <rPh sb="2" eb="4">
      <t>シザイ</t>
    </rPh>
    <rPh sb="4" eb="6">
      <t>コウニュウ</t>
    </rPh>
    <phoneticPr fontId="3"/>
  </si>
  <si>
    <r>
      <t>水路補修</t>
    </r>
    <rPh sb="0" eb="2">
      <t>スイロ</t>
    </rPh>
    <rPh sb="2" eb="4">
      <t>ホシュウ</t>
    </rPh>
    <phoneticPr fontId="3"/>
  </si>
  <si>
    <r>
      <t>草刈刃購入</t>
    </r>
    <rPh sb="0" eb="2">
      <t>クサカリ</t>
    </rPh>
    <rPh sb="2" eb="3">
      <t>ハ</t>
    </rPh>
    <rPh sb="3" eb="5">
      <t>コウニュウ</t>
    </rPh>
    <phoneticPr fontId="3"/>
  </si>
  <si>
    <r>
      <t>簡易な基盤整備</t>
    </r>
    <rPh sb="0" eb="2">
      <t>カンイ</t>
    </rPh>
    <rPh sb="3" eb="5">
      <t>キバン</t>
    </rPh>
    <rPh sb="5" eb="7">
      <t>セイビ</t>
    </rPh>
    <phoneticPr fontId="3"/>
  </si>
  <si>
    <r>
      <t>景観作物の種子代等</t>
    </r>
    <rPh sb="0" eb="2">
      <t>ケイカン</t>
    </rPh>
    <rPh sb="2" eb="4">
      <t>サクモツ</t>
    </rPh>
    <rPh sb="5" eb="7">
      <t>シュシ</t>
    </rPh>
    <rPh sb="7" eb="8">
      <t>ダイ</t>
    </rPh>
    <rPh sb="8" eb="9">
      <t>トウ</t>
    </rPh>
    <phoneticPr fontId="3"/>
  </si>
  <si>
    <r>
      <t>総　計</t>
    </r>
    <rPh sb="0" eb="1">
      <t>ソウ</t>
    </rPh>
    <rPh sb="2" eb="3">
      <t>ケイ</t>
    </rPh>
    <phoneticPr fontId="3"/>
  </si>
  <si>
    <r>
      <t>２　協定参加者別細目</t>
    </r>
    <rPh sb="2" eb="4">
      <t>キョウテイ</t>
    </rPh>
    <rPh sb="4" eb="7">
      <t>サンカシャ</t>
    </rPh>
    <rPh sb="7" eb="8">
      <t>ベツ</t>
    </rPh>
    <rPh sb="8" eb="10">
      <t>サイモク</t>
    </rPh>
    <phoneticPr fontId="3"/>
  </si>
  <si>
    <r>
      <t>個人配分分</t>
    </r>
    <rPh sb="0" eb="2">
      <t>コジン</t>
    </rPh>
    <rPh sb="2" eb="4">
      <t>ハイブン</t>
    </rPh>
    <rPh sb="4" eb="5">
      <t>ブン</t>
    </rPh>
    <phoneticPr fontId="3"/>
  </si>
  <si>
    <r>
      <t>共同取組活動分</t>
    </r>
    <rPh sb="0" eb="2">
      <t>キョウドウ</t>
    </rPh>
    <rPh sb="2" eb="4">
      <t>トリクミ</t>
    </rPh>
    <rPh sb="4" eb="6">
      <t>カツドウ</t>
    </rPh>
    <rPh sb="6" eb="7">
      <t>ブン</t>
    </rPh>
    <phoneticPr fontId="3"/>
  </si>
  <si>
    <r>
      <t>協定参加者名</t>
    </r>
    <rPh sb="0" eb="2">
      <t>キョウテイ</t>
    </rPh>
    <rPh sb="2" eb="5">
      <t>サンカシャ</t>
    </rPh>
    <rPh sb="5" eb="6">
      <t>メイ</t>
    </rPh>
    <phoneticPr fontId="3"/>
  </si>
  <si>
    <r>
      <t>収入額</t>
    </r>
    <rPh sb="0" eb="2">
      <t>シュウニュウ</t>
    </rPh>
    <rPh sb="2" eb="3">
      <t>ガク</t>
    </rPh>
    <phoneticPr fontId="3"/>
  </si>
  <si>
    <r>
      <t>①</t>
    </r>
    <phoneticPr fontId="3"/>
  </si>
  <si>
    <r>
      <t>②</t>
    </r>
    <phoneticPr fontId="3"/>
  </si>
  <si>
    <r>
      <t>③</t>
    </r>
    <phoneticPr fontId="3"/>
  </si>
  <si>
    <r>
      <t>①＋②</t>
    </r>
    <phoneticPr fontId="3"/>
  </si>
  <si>
    <r>
      <t>（様式第１－7号）</t>
    </r>
    <phoneticPr fontId="91"/>
  </si>
  <si>
    <r>
      <t>【活動組織から市町村に提出するもの】</t>
    </r>
    <phoneticPr fontId="91"/>
  </si>
  <si>
    <r>
      <t>農林水産省様式</t>
    </r>
    <phoneticPr fontId="91"/>
  </si>
  <si>
    <r>
      <t>○○年度　</t>
    </r>
    <rPh sb="2" eb="4">
      <t>ネンド</t>
    </rPh>
    <phoneticPr fontId="109"/>
  </si>
  <si>
    <r>
      <t>多面的機能支払交付金 金銭出納簿</t>
    </r>
    <phoneticPr fontId="3"/>
  </si>
  <si>
    <r>
      <t>★「分類」欄は、分類番号（１～８）から選択してください。</t>
    </r>
    <rPh sb="2" eb="4">
      <t>ブンルイ</t>
    </rPh>
    <rPh sb="5" eb="6">
      <t>ラン</t>
    </rPh>
    <rPh sb="8" eb="10">
      <t>ブンルイ</t>
    </rPh>
    <rPh sb="10" eb="12">
      <t>バンゴウ</t>
    </rPh>
    <rPh sb="19" eb="21">
      <t>センタク</t>
    </rPh>
    <phoneticPr fontId="109"/>
  </si>
  <si>
    <r>
      <t>★「区分」欄には、農地維持・資源向上（共同）に係る収支は「１」を、資源向上（長寿命化）に係る収支は「２」を必ず入力してください。
　　区別ができない収支は「１」を記入してください。</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</si>
  <si>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rFont val="HG丸ｺﾞｼｯｸM-PRO"/>
        <charset val="128"/>
        <family val="3"/>
        <color rgb="FF000000"/>
        <sz val="10"/>
        <u val="single"/>
      </rPr>
      <t>区分を「１」</t>
    </r>
    <r>
      <rPr>
        <rFont val="HG丸ｺﾞｼｯｸM-PRO"/>
        <charset val="128"/>
        <family val="3"/>
        <color rgb="FF000000"/>
        <sz val="10"/>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</si>
  <si>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</si>
  <si>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r>
      <t>日付</t>
    </r>
    <phoneticPr fontId="3"/>
  </si>
  <si>
    <r>
      <t>分類</t>
    </r>
    <phoneticPr fontId="3"/>
  </si>
  <si>
    <r>
      <t>収入（円）</t>
    </r>
    <rPh sb="0" eb="2">
      <t>シュウニュウ</t>
    </rPh>
    <rPh sb="3" eb="4">
      <t>エン</t>
    </rPh>
    <phoneticPr fontId="3"/>
  </si>
  <si>
    <r>
      <t>領収書
番号</t>
    </r>
    <phoneticPr fontId="3"/>
  </si>
  <si>
    <r>
      <t>活動
実施日</t>
    </r>
    <phoneticPr fontId="3"/>
  </si>
  <si>
    <r>
      <t>長寿命化への活用</t>
    </r>
    <rPh sb="0" eb="4">
      <t>チョウジュミョウカ</t>
    </rPh>
    <rPh sb="6" eb="8">
      <t>カツヨウ</t>
    </rPh>
    <phoneticPr fontId="109"/>
  </si>
  <si>
    <r>
      <t>この線より上に行を挿入してください。</t>
    </r>
    <rPh sb="2" eb="3">
      <t>セン</t>
    </rPh>
    <rPh sb="5" eb="6">
      <t>ウエ</t>
    </rPh>
    <rPh sb="7" eb="8">
      <t>ギョウ</t>
    </rPh>
    <rPh sb="9" eb="11">
      <t>ソウニュウ</t>
    </rPh>
    <phoneticPr fontId="109"/>
  </si>
  <si>
    <r>
      <t>農地維持・資源向上（共同）</t>
    </r>
    <r>
      <rPr>
        <rFont val="メイリオ"/>
        <charset val="128"/>
        <family val="3"/>
        <color rgb="FF000000"/>
        <sz val="11"/>
      </rPr>
      <t>（円）</t>
    </r>
    <rPh sb="0" eb="2">
      <t>ノウチ</t>
    </rPh>
    <rPh sb="2" eb="4">
      <t>イジ</t>
    </rPh>
    <rPh sb="5" eb="7">
      <t>シゲン</t>
    </rPh>
    <rPh sb="7" eb="9">
      <t>コウジョウ</t>
    </rPh>
    <rPh sb="10" eb="12">
      <t>キョウドウ</t>
    </rPh>
    <phoneticPr fontId="3"/>
  </si>
  <si>
    <r>
      <t>資源向上（長寿命化）</t>
    </r>
    <rPh sb="0" eb="2">
      <t>シゲン</t>
    </rPh>
    <rPh sb="2" eb="4">
      <t>コウジョウ</t>
    </rPh>
    <rPh sb="5" eb="9">
      <t>チョウジュミョウカ</t>
    </rPh>
    <phoneticPr fontId="109"/>
  </si>
  <si>
    <r>
      <t>（円）</t>
    </r>
    <rPh sb="1" eb="2">
      <t>エン</t>
    </rPh>
    <phoneticPr fontId="3"/>
  </si>
  <si>
    <r>
      <t>１.前年度持越</t>
    </r>
    <rPh sb="2" eb="5">
      <t>ゼンネンド</t>
    </rPh>
    <rPh sb="5" eb="7">
      <t>モチコシ</t>
    </rPh>
    <phoneticPr fontId="2"/>
  </si>
  <si>
    <r>
      <t>２.交付金</t>
    </r>
    <rPh sb="2" eb="5">
      <t>コウフキン</t>
    </rPh>
    <phoneticPr fontId="2"/>
  </si>
  <si>
    <r>
      <t>３.利子等</t>
    </r>
    <rPh sb="2" eb="4">
      <t>リシ</t>
    </rPh>
    <rPh sb="4" eb="5">
      <t>トウ</t>
    </rPh>
    <phoneticPr fontId="2"/>
  </si>
  <si>
    <r>
      <t>４.日当</t>
    </r>
    <rPh sb="2" eb="4">
      <t>ニットウ</t>
    </rPh>
    <phoneticPr fontId="2"/>
  </si>
  <si>
    <r>
      <t>５.購入・リース費</t>
    </r>
    <rPh sb="2" eb="4">
      <t>コウニュウ</t>
    </rPh>
    <rPh sb="8" eb="9">
      <t>ヒ</t>
    </rPh>
    <phoneticPr fontId="2"/>
  </si>
  <si>
    <r>
      <t>６.外注費</t>
    </r>
    <rPh sb="2" eb="5">
      <t>ガイチュウヒ</t>
    </rPh>
    <phoneticPr fontId="2"/>
  </si>
  <si>
    <r>
      <t>７.その他支出</t>
    </r>
    <rPh sb="4" eb="5">
      <t>タ</t>
    </rPh>
    <rPh sb="5" eb="7">
      <t>シシュツ</t>
    </rPh>
    <phoneticPr fontId="2"/>
  </si>
  <si>
    <r>
      <t>８.返還</t>
    </r>
    <rPh sb="2" eb="4">
      <t>ヘンカン</t>
    </rPh>
    <phoneticPr fontId="2"/>
  </si>
  <si>
    <r>
      <t xml:space="preserve">  次年度への持越（残高）</t>
    </r>
    <rPh sb="2" eb="5">
      <t>ジネンド</t>
    </rPh>
    <rPh sb="7" eb="8">
      <t>モ</t>
    </rPh>
    <rPh sb="8" eb="9">
      <t>コ</t>
    </rPh>
    <rPh sb="10" eb="12">
      <t>ザンダカ</t>
    </rPh>
    <phoneticPr fontId="2"/>
  </si>
  <si>
    <r>
      <t xml:space="preserve">  次年度への持越（残高）</t>
    </r>
    <rPh sb="2" eb="5">
      <t>ジネンド</t>
    </rPh>
    <rPh sb="7" eb="8">
      <t>モ</t>
    </rPh>
    <rPh sb="8" eb="9">
      <t>コ</t>
    </rPh>
    <rPh sb="10" eb="12">
      <t>ザンダカ</t>
    </rPh>
    <phoneticPr fontId="3"/>
  </si>
  <si>
    <r>
      <t>※「分類」には、下表を参考に該当する費目の番号を記入します。（他組織との交付金のやりとりがある場合は、その旨を備考欄に記載）</t>
    </r>
    <rPh sb="2" eb="4">
      <t>ブンルイ</t>
    </rPh>
    <rPh sb="8" eb="10">
      <t>カヒョウ</t>
    </rPh>
    <rPh sb="11" eb="13">
      <t>サンコウ</t>
    </rPh>
    <rPh sb="14" eb="16">
      <t>ガイトウ</t>
    </rPh>
    <rPh sb="18" eb="20">
      <t>ヒモク</t>
    </rPh>
    <rPh sb="21" eb="23">
      <t>バンゴウ</t>
    </rPh>
    <rPh sb="24" eb="26">
      <t>キニュウ</t>
    </rPh>
    <phoneticPr fontId="109"/>
  </si>
  <si>
    <r>
      <t>番号</t>
    </r>
    <rPh sb="0" eb="2">
      <t>バンゴウ</t>
    </rPh>
    <phoneticPr fontId="109"/>
  </si>
  <si>
    <r>
      <t>費目</t>
    </r>
    <rPh sb="0" eb="2">
      <t>ヒモク</t>
    </rPh>
    <phoneticPr fontId="109"/>
  </si>
  <si>
    <r>
      <t>内　　　容　       （例）</t>
    </r>
    <rPh sb="0" eb="1">
      <t>ウチ</t>
    </rPh>
    <rPh sb="4" eb="5">
      <t>カタチ</t>
    </rPh>
    <rPh sb="14" eb="15">
      <t>レイ</t>
    </rPh>
    <phoneticPr fontId="109"/>
  </si>
  <si>
    <r>
      <t>前年度持越</t>
    </r>
    <rPh sb="0" eb="3">
      <t>ゼンネンド</t>
    </rPh>
    <rPh sb="3" eb="5">
      <t>モチコシ</t>
    </rPh>
    <phoneticPr fontId="3"/>
  </si>
  <si>
    <r>
      <t>前年度からの持越金</t>
    </r>
    <rPh sb="0" eb="3">
      <t>ゼンネンド</t>
    </rPh>
    <rPh sb="6" eb="8">
      <t>モチコシ</t>
    </rPh>
    <rPh sb="8" eb="9">
      <t>キン</t>
    </rPh>
    <phoneticPr fontId="109"/>
  </si>
  <si>
    <r>
      <t>交付金</t>
    </r>
    <rPh sb="0" eb="3">
      <t>コウフキン</t>
    </rPh>
    <phoneticPr fontId="3"/>
  </si>
  <si>
    <r>
      <t>農地維持支払交付金、資源向上支払交付金（共同）、資源向上支払交付金（長寿命化）、他の活動組織からの融通額・返還額</t>
    </r>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</si>
  <si>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r>
      <t>利子等</t>
    </r>
    <rPh sb="0" eb="2">
      <t>リシ</t>
    </rPh>
    <rPh sb="2" eb="3">
      <t>トウ</t>
    </rPh>
    <phoneticPr fontId="3"/>
  </si>
  <si>
    <r>
      <t>利子等、構成員による活動資金の立替金</t>
    </r>
    <rPh sb="0" eb="2">
      <t>リシ</t>
    </rPh>
    <rPh sb="2" eb="3">
      <t>トウ</t>
    </rPh>
    <rPh sb="4" eb="7">
      <t>コウセイイン</t>
    </rPh>
    <rPh sb="10" eb="12">
      <t>カツドウ</t>
    </rPh>
    <rPh sb="12" eb="14">
      <t>シキン</t>
    </rPh>
    <rPh sb="15" eb="18">
      <t>タテカエキン</t>
    </rPh>
    <phoneticPr fontId="109"/>
  </si>
  <si>
    <r>
      <t>日当</t>
    </r>
    <rPh sb="0" eb="2">
      <t>ニットウ</t>
    </rPh>
    <phoneticPr fontId="109"/>
  </si>
  <si>
    <r>
      <t>活動参加者に対して支払った日当</t>
    </r>
    <rPh sb="0" eb="2">
      <t>カツドウ</t>
    </rPh>
    <rPh sb="2" eb="5">
      <t>サンカシャ</t>
    </rPh>
    <rPh sb="6" eb="7">
      <t>タイ</t>
    </rPh>
    <rPh sb="9" eb="11">
      <t>シハラ</t>
    </rPh>
    <rPh sb="13" eb="15">
      <t>ニットウ</t>
    </rPh>
    <phoneticPr fontId="109"/>
  </si>
  <si>
    <r>
      <t>購入・リース費</t>
    </r>
    <rPh sb="0" eb="2">
      <t>コウニュウ</t>
    </rPh>
    <rPh sb="6" eb="7">
      <t>ヒ</t>
    </rPh>
    <phoneticPr fontId="3"/>
  </si>
  <si>
    <r>
      <t>資材（砕石、砂利、ｾﾒﾝﾄなど）の購入費、活動に必要な機械（草刈り機など）の購入費、パソコンなどのリース費、車両、機械等の
借り上げ費、花の種、苗代など</t>
    </r>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</si>
  <si>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r>
      <t>外注費</t>
    </r>
    <rPh sb="0" eb="3">
      <t>ガイチュウヒ</t>
    </rPh>
    <phoneticPr fontId="3"/>
  </si>
  <si>
    <r>
      <t>補修・更新等の工事等（調査、設計、測量、試験等を含む）に係る建設業者等への外注費、事務の外注費など</t>
    </r>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</si>
  <si>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r>
      <t>その他支出</t>
    </r>
    <rPh sb="2" eb="3">
      <t>タ</t>
    </rPh>
    <rPh sb="3" eb="5">
      <t>シシュツ</t>
    </rPh>
    <phoneticPr fontId="3"/>
  </si>
  <si>
    <r>
      <t>技術指導等のために外部から招く専門家等への謝金、活動に係る旅費、保険料、文具代及び光熱費の費用、アルバイト等への賃金、草刈り機や車の燃料代、役員報酬、お茶代など</t>
    </r>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</si>
  <si>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r>
      <t>返還</t>
    </r>
    <rPh sb="0" eb="2">
      <t>ヘンカン</t>
    </rPh>
    <phoneticPr fontId="3"/>
  </si>
  <si>
    <r>
      <t>返還金、他の活動組織への融通額・返還額</t>
    </r>
    <rPh sb="0" eb="2">
      <t>ヘンカン</t>
    </rPh>
    <rPh sb="2" eb="3">
      <t>キン</t>
    </rPh>
    <phoneticPr fontId="109"/>
  </si>
  <si>
    <r>
      <t>★「分類」欄は、分類番号（１～20）から選択してください。</t>
    </r>
    <phoneticPr fontId="3"/>
  </si>
  <si>
    <r>
      <t>１．前年度からの繰越・積立</t>
    </r>
    <rPh sb="2" eb="5">
      <t>ゼンネンド</t>
    </rPh>
    <rPh sb="8" eb="10">
      <t>クリコシ</t>
    </rPh>
    <rPh sb="11" eb="13">
      <t>ツミタテ</t>
    </rPh>
    <phoneticPr fontId="109"/>
  </si>
  <si>
    <r>
      <t>２．交付金</t>
    </r>
    <rPh sb="2" eb="5">
      <t>コウフキン</t>
    </rPh>
    <phoneticPr fontId="109"/>
  </si>
  <si>
    <r>
      <t>３．利子等その他収入</t>
    </r>
    <rPh sb="2" eb="4">
      <t>リシ</t>
    </rPh>
    <rPh sb="4" eb="5">
      <t>トウ</t>
    </rPh>
    <rPh sb="7" eb="8">
      <t>タ</t>
    </rPh>
    <rPh sb="8" eb="10">
      <t>シュウニュウ</t>
    </rPh>
    <phoneticPr fontId="109"/>
  </si>
  <si>
    <r>
      <t>４．個人配分（交付金からの支出）</t>
    </r>
    <rPh sb="2" eb="4">
      <t>コジン</t>
    </rPh>
    <rPh sb="4" eb="6">
      <t>ハイブン</t>
    </rPh>
    <rPh sb="7" eb="10">
      <t>コウフキン</t>
    </rPh>
    <rPh sb="13" eb="15">
      <t>シシュツ</t>
    </rPh>
    <phoneticPr fontId="3"/>
  </si>
  <si>
    <r>
      <t>５．個人配分（繰越金等からの支出）</t>
    </r>
    <rPh sb="2" eb="4">
      <t>コジン</t>
    </rPh>
    <rPh sb="4" eb="6">
      <t>ハイブン</t>
    </rPh>
    <rPh sb="7" eb="9">
      <t>クリコシ</t>
    </rPh>
    <rPh sb="9" eb="10">
      <t>キン</t>
    </rPh>
    <rPh sb="10" eb="11">
      <t>トウ</t>
    </rPh>
    <rPh sb="14" eb="16">
      <t>シシュツ</t>
    </rPh>
    <phoneticPr fontId="3"/>
  </si>
  <si>
    <r>
      <t>６．役員報酬</t>
    </r>
    <rPh sb="2" eb="4">
      <t>ヤクイン</t>
    </rPh>
    <rPh sb="4" eb="6">
      <t>ホウシュウ</t>
    </rPh>
    <phoneticPr fontId="3"/>
  </si>
  <si>
    <t>７．研修会等費</t>
  </si>
  <si>
    <r>
      <t>７．研修会等費</t>
    </r>
    <phoneticPr fontId="3"/>
  </si>
  <si>
    <t>８．道・水路管理費</t>
  </si>
  <si>
    <r>
      <t>８．道・水路管理費</t>
    </r>
    <phoneticPr fontId="3"/>
  </si>
  <si>
    <t>９．道・水路整備費</t>
  </si>
  <si>
    <r>
      <t>９．道・水路整備費</t>
    </r>
    <phoneticPr fontId="3"/>
  </si>
  <si>
    <t>10．農地管理費</t>
  </si>
  <si>
    <r>
      <t>10．農地管理費</t>
    </r>
    <phoneticPr fontId="3"/>
  </si>
  <si>
    <t>11．農地整備費</t>
  </si>
  <si>
    <r>
      <t>11．農地整備費</t>
    </r>
    <phoneticPr fontId="3"/>
  </si>
  <si>
    <t>12．鳥獣被害防止対策費</t>
  </si>
  <si>
    <r>
      <t>12．鳥獣被害防止対策費</t>
    </r>
    <phoneticPr fontId="3"/>
  </si>
  <si>
    <t>13．共同利用機械購入等費</t>
  </si>
  <si>
    <r>
      <t>13．共同利用機械購入等費</t>
    </r>
    <phoneticPr fontId="3"/>
  </si>
  <si>
    <t>14．共同利用施設整備等費</t>
  </si>
  <si>
    <r>
      <t>14．共同利用施設整備等費</t>
    </r>
    <phoneticPr fontId="3"/>
  </si>
  <si>
    <t>15．多面的機能増進活動費</t>
  </si>
  <si>
    <r>
      <t>15．多面的機能増進活動費</t>
    </r>
    <phoneticPr fontId="3"/>
  </si>
  <si>
    <t>16．土地利用調整関係費</t>
  </si>
  <si>
    <r>
      <t>16．土地利用調整関係費</t>
    </r>
    <phoneticPr fontId="3"/>
  </si>
  <si>
    <t>17．法人設立関係費</t>
  </si>
  <si>
    <r>
      <t>17．法人設立関係費</t>
    </r>
    <phoneticPr fontId="3"/>
  </si>
  <si>
    <t>18．農産物等の販売促進関係費</t>
  </si>
  <si>
    <r>
      <t>18．農産物等の販売促進関係費</t>
    </r>
    <phoneticPr fontId="3"/>
  </si>
  <si>
    <t>19．都市住民との交流促進関係費</t>
  </si>
  <si>
    <r>
      <t>19．都市住民との交流促進関係費</t>
    </r>
    <phoneticPr fontId="3"/>
  </si>
  <si>
    <r>
      <t>20．その他の支出</t>
    </r>
    <rPh sb="7" eb="9">
      <t>シシュツ</t>
    </rPh>
    <phoneticPr fontId="3"/>
  </si>
  <si>
    <r>
      <t>1．農業用機械の購入費</t>
    </r>
    <rPh sb="2" eb="4">
      <t>ノウギョウ</t>
    </rPh>
    <rPh sb="4" eb="5">
      <t>ヨウ</t>
    </rPh>
    <rPh sb="8" eb="10">
      <t>コウニュウ</t>
    </rPh>
    <rPh sb="10" eb="11">
      <t>ヒ</t>
    </rPh>
    <phoneticPr fontId="3"/>
  </si>
  <si>
    <r>
      <t>2．農業用施設の整備費</t>
    </r>
    <rPh sb="2" eb="5">
      <t>ノウギョウヨウ</t>
    </rPh>
    <rPh sb="8" eb="10">
      <t>セイビ</t>
    </rPh>
    <rPh sb="10" eb="11">
      <t>ヒ</t>
    </rPh>
    <phoneticPr fontId="3"/>
  </si>
  <si>
    <r>
      <t>3．道・水路、農地整備費</t>
    </r>
    <rPh sb="11" eb="12">
      <t>ヒ</t>
    </rPh>
    <phoneticPr fontId="3"/>
  </si>
  <si>
    <r>
      <t>4．災害復旧費</t>
    </r>
    <rPh sb="4" eb="6">
      <t>フッキュウ</t>
    </rPh>
    <rPh sb="6" eb="7">
      <t>ヒ</t>
    </rPh>
    <phoneticPr fontId="3"/>
  </si>
  <si>
    <r>
      <t>5．耕作者の突然のリタイヤ時の作業受委託等費用</t>
    </r>
    <rPh sb="20" eb="21">
      <t>トウ</t>
    </rPh>
    <phoneticPr fontId="3"/>
  </si>
  <si>
    <r>
      <t>6．イベント開催費</t>
    </r>
    <rPh sb="6" eb="8">
      <t>カイサイ</t>
    </rPh>
    <rPh sb="8" eb="9">
      <t>ヒ</t>
    </rPh>
    <phoneticPr fontId="3"/>
  </si>
  <si>
    <r>
      <t>7．その他</t>
    </r>
    <phoneticPr fontId="3"/>
  </si>
  <si>
    <r>
      <t>8．繰越</t>
    </r>
    <rPh sb="2" eb="4">
      <t>クリコシ</t>
    </rPh>
    <phoneticPr fontId="3"/>
  </si>
  <si>
    <r>
      <t>１．前年度からの繰越・積立</t>
    </r>
    <phoneticPr fontId="109"/>
  </si>
  <si>
    <r>
      <t>分類</t>
    </r>
    <rPh sb="0" eb="2">
      <t>ブンルイ</t>
    </rPh>
    <phoneticPr fontId="109"/>
  </si>
  <si>
    <r>
      <t>２．交付金</t>
    </r>
    <phoneticPr fontId="109"/>
  </si>
  <si>
    <r>
      <t>３．利子等その他収入</t>
    </r>
    <phoneticPr fontId="109"/>
  </si>
  <si>
    <r>
      <t>※「分類」には、下表を参考に該当する費目を記入します。</t>
    </r>
    <phoneticPr fontId="109"/>
  </si>
  <si>
    <t>内　　容</t>
  </si>
  <si>
    <r>
      <t>活動実施日</t>
    </r>
    <rPh sb="0" eb="5">
      <t>カツドウジッシビ</t>
    </rPh>
    <phoneticPr fontId="3"/>
  </si>
  <si>
    <t>この線より上に行を挿入してください。</t>
  </si>
  <si>
    <r>
      <t>※分類欄は下右表の「積立・繰越金の分類項目」から選択してください。</t>
    </r>
    <phoneticPr fontId="3"/>
  </si>
  <si>
    <r>
      <t>「積立・繰越金の分類項目」</t>
    </r>
    <phoneticPr fontId="109"/>
  </si>
  <si>
    <r>
      <t>【集計】 （収支報告書と連動）</t>
    </r>
    <rPh sb="1" eb="3">
      <t>シュウケイ</t>
    </rPh>
    <rPh sb="6" eb="11">
      <t>シュウシホウコクショ</t>
    </rPh>
    <rPh sb="12" eb="14">
      <t>レンドウ</t>
    </rPh>
    <phoneticPr fontId="3"/>
  </si>
  <si>
    <r>
      <t>ネットワーク化活動計画の作成状況</t>
    </r>
    <rPh sb="6" eb="7">
      <t>カ</t>
    </rPh>
    <rPh sb="7" eb="11">
      <t>カツドウケイカク</t>
    </rPh>
    <rPh sb="12" eb="14">
      <t>サクセイ</t>
    </rPh>
    <rPh sb="14" eb="16">
      <t>ジョウキョウ</t>
    </rPh>
    <phoneticPr fontId="3"/>
  </si>
  <si>
    <r>
      <t>1-3.体制整備のために行おうとする取組</t>
    </r>
    <phoneticPr fontId="3"/>
  </si>
  <si>
    <r>
      <t>2.ネットワーク化の計画</t>
    </r>
    <rPh sb="8" eb="9">
      <t>カ</t>
    </rPh>
    <rPh sb="10" eb="12">
      <t>ケイカク</t>
    </rPh>
    <phoneticPr fontId="3"/>
  </si>
  <si>
    <r>
      <t>（様式第１－６号）</t>
    </r>
    <phoneticPr fontId="91"/>
  </si>
  <si>
    <r>
      <t>組織名：</t>
    </r>
    <rPh sb="0" eb="3">
      <t>ソシキメイ</t>
    </rPh>
    <phoneticPr fontId="3"/>
  </si>
  <si>
    <r>
      <t>○○</t>
    </r>
    <phoneticPr fontId="3"/>
  </si>
  <si>
    <r>
      <t>年度　多面的機能支払交付金　活動記録</t>
    </r>
    <phoneticPr fontId="3"/>
  </si>
  <si>
    <r>
      <t>★「実施時間」には休憩時間を含めず、実働時間を記入してください。</t>
    </r>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</si>
  <si>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rFont val="HG丸ｺﾞｼｯｸM-PRO"/>
        <charset val="128"/>
        <family val="3"/>
        <color rgb="FF000000"/>
        <sz val="10"/>
      </rPr>
      <t>活動項目</t>
    </r>
    <r>
      <rPr>
        <rFont val="HG丸ｺﾞｼｯｸM-PRO"/>
        <charset val="128"/>
        <family val="3"/>
        <color rgb="FF000000"/>
        <sz val="10"/>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</si>
  <si>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r>
      <t>活動実施日時</t>
    </r>
    <rPh sb="0" eb="2">
      <t>カツドウ</t>
    </rPh>
    <rPh sb="2" eb="4">
      <t>ジッシ</t>
    </rPh>
    <rPh sb="4" eb="6">
      <t>ニチジ</t>
    </rPh>
    <phoneticPr fontId="3"/>
  </si>
  <si>
    <r>
      <t>活動参加人数</t>
    </r>
    <rPh sb="0" eb="2">
      <t>カツドウ</t>
    </rPh>
    <rPh sb="2" eb="4">
      <t>サンカ</t>
    </rPh>
    <rPh sb="4" eb="6">
      <t>ニンズウ</t>
    </rPh>
    <phoneticPr fontId="3"/>
  </si>
  <si>
    <r>
      <t>活動項目番号（左詰め）</t>
    </r>
    <rPh sb="0" eb="2">
      <t>カツドウ</t>
    </rPh>
    <rPh sb="2" eb="4">
      <t>コウモク</t>
    </rPh>
    <rPh sb="4" eb="6">
      <t>バンゴウ</t>
    </rPh>
    <rPh sb="7" eb="8">
      <t>ヒダリ</t>
    </rPh>
    <rPh sb="8" eb="9">
      <t>ツ</t>
    </rPh>
    <phoneticPr fontId="3"/>
  </si>
  <si>
    <r>
      <t>活動内容</t>
    </r>
    <rPh sb="0" eb="2">
      <t>カツドウ</t>
    </rPh>
    <rPh sb="2" eb="4">
      <t>ナイヨウ</t>
    </rPh>
    <phoneticPr fontId="3"/>
  </si>
  <si>
    <r>
      <t>備考（具体的な活動内容を記入）</t>
    </r>
    <rPh sb="0" eb="2">
      <t>ビコウ</t>
    </rPh>
    <rPh sb="3" eb="6">
      <t>グタイテキ</t>
    </rPh>
    <rPh sb="7" eb="9">
      <t>カツドウ</t>
    </rPh>
    <rPh sb="9" eb="11">
      <t>ナイヨウ</t>
    </rPh>
    <rPh sb="12" eb="14">
      <t>キニュウ</t>
    </rPh>
    <phoneticPr fontId="3"/>
  </si>
  <si>
    <r>
      <t>日付</t>
    </r>
    <rPh sb="0" eb="2">
      <t>ヒヅケ</t>
    </rPh>
    <phoneticPr fontId="3"/>
  </si>
  <si>
    <r>
      <t>実施時間</t>
    </r>
    <rPh sb="0" eb="2">
      <t>ジッシ</t>
    </rPh>
    <rPh sb="2" eb="4">
      <t>ジカン</t>
    </rPh>
    <phoneticPr fontId="3"/>
  </si>
  <si>
    <r>
      <t>農業者</t>
    </r>
    <rPh sb="0" eb="3">
      <t>ノウギョウシャ</t>
    </rPh>
    <phoneticPr fontId="3"/>
  </si>
  <si>
    <r>
      <t>農業者
以外</t>
    </r>
    <rPh sb="0" eb="3">
      <t>ノウギョウシャ</t>
    </rPh>
    <rPh sb="4" eb="6">
      <t>イガイ</t>
    </rPh>
    <phoneticPr fontId="3"/>
  </si>
  <si>
    <r>
      <t>総参加
人数</t>
    </r>
    <rPh sb="0" eb="1">
      <t>ソウ</t>
    </rPh>
    <rPh sb="1" eb="3">
      <t>サンカ</t>
    </rPh>
    <rPh sb="4" eb="6">
      <t>ニンズウ</t>
    </rPh>
    <phoneticPr fontId="3"/>
  </si>
  <si>
    <r>
      <t>支払区分</t>
    </r>
    <rPh sb="0" eb="2">
      <t>シハライ</t>
    </rPh>
    <rPh sb="2" eb="4">
      <t>クブン</t>
    </rPh>
    <phoneticPr fontId="3"/>
  </si>
  <si>
    <r>
      <t>活動区分</t>
    </r>
    <rPh sb="0" eb="2">
      <t>カツドウ</t>
    </rPh>
    <rPh sb="2" eb="4">
      <t>クブン</t>
    </rPh>
    <phoneticPr fontId="3"/>
  </si>
  <si>
    <r>
      <t>活動項目</t>
    </r>
    <rPh sb="0" eb="2">
      <t>カツドウ</t>
    </rPh>
    <rPh sb="2" eb="4">
      <t>コウモク</t>
    </rPh>
    <phoneticPr fontId="3"/>
  </si>
  <si>
    <r>
      <t>開始時刻</t>
    </r>
    <rPh sb="0" eb="2">
      <t>カイシ</t>
    </rPh>
    <rPh sb="2" eb="4">
      <t>ジコク</t>
    </rPh>
    <phoneticPr fontId="3"/>
  </si>
  <si>
    <r>
      <t>この線より上に行を挿入してください。</t>
    </r>
    <rPh sb="2" eb="3">
      <t>セン</t>
    </rPh>
    <rPh sb="5" eb="6">
      <t>ウエ</t>
    </rPh>
    <rPh sb="7" eb="8">
      <t>ギョウ</t>
    </rPh>
    <rPh sb="9" eb="11">
      <t>ソウニュウ</t>
    </rPh>
    <phoneticPr fontId="3"/>
  </si>
  <si>
    <r>
      <t>農業者以外</t>
    </r>
    <rPh sb="0" eb="3">
      <t>ノウギョウシャ</t>
    </rPh>
    <rPh sb="3" eb="5">
      <t>イガイ</t>
    </rPh>
    <phoneticPr fontId="3"/>
  </si>
  <si>
    <r>
      <t>活動に参加した最大人数</t>
    </r>
    <rPh sb="0" eb="2">
      <t>カツドウ</t>
    </rPh>
    <rPh sb="3" eb="5">
      <t>サンカ</t>
    </rPh>
    <rPh sb="7" eb="9">
      <t>サイダイ</t>
    </rPh>
    <rPh sb="9" eb="11">
      <t>ニンズウ</t>
    </rPh>
    <phoneticPr fontId="3"/>
  </si>
  <si>
    <r>
      <t>活動項目番号表</t>
    </r>
    <rPh sb="0" eb="2">
      <t>カツドウ</t>
    </rPh>
    <rPh sb="2" eb="4">
      <t>コウモク</t>
    </rPh>
    <rPh sb="4" eb="6">
      <t>バンゴウ</t>
    </rPh>
    <rPh sb="6" eb="7">
      <t>ヒョウ</t>
    </rPh>
    <phoneticPr fontId="3"/>
  </si>
  <si>
    <r>
      <t>活動項目番号</t>
    </r>
    <rPh sb="0" eb="6">
      <t>カツドウコウモクバンゴウ</t>
    </rPh>
    <phoneticPr fontId="3"/>
  </si>
  <si>
    <r>
      <t>事務処理</t>
    </r>
    <rPh sb="0" eb="2">
      <t>ジム</t>
    </rPh>
    <rPh sb="2" eb="4">
      <t>ショリ</t>
    </rPh>
    <phoneticPr fontId="3"/>
  </si>
  <si>
    <r>
      <t>会議など</t>
    </r>
    <rPh sb="0" eb="2">
      <t>カイギ</t>
    </rPh>
    <phoneticPr fontId="3"/>
  </si>
  <si>
    <r>
      <t>【農地維持活動】</t>
    </r>
    <rPh sb="1" eb="3">
      <t>ノウチ</t>
    </rPh>
    <rPh sb="3" eb="5">
      <t>イジ</t>
    </rPh>
    <rPh sb="5" eb="7">
      <t>カツドウ</t>
    </rPh>
    <phoneticPr fontId="3"/>
  </si>
  <si>
    <r>
      <t>（地域資源の基礎的な保全活動）</t>
    </r>
    <phoneticPr fontId="3"/>
  </si>
  <si>
    <r>
      <t>活動区分</t>
    </r>
    <rPh sb="2" eb="4">
      <t>クブン</t>
    </rPh>
    <phoneticPr fontId="91"/>
  </si>
  <si>
    <r>
      <t>活動項目番号</t>
    </r>
    <rPh sb="0" eb="2">
      <t>カツドウ</t>
    </rPh>
    <rPh sb="2" eb="4">
      <t>コウモク</t>
    </rPh>
    <rPh sb="4" eb="6">
      <t>バンゴウ</t>
    </rPh>
    <phoneticPr fontId="3"/>
  </si>
  <si>
    <r>
      <t>取組の内容（平成30年度までの取組名）</t>
    </r>
    <rPh sb="0" eb="2">
      <t>トリクミ</t>
    </rPh>
    <rPh sb="3" eb="5">
      <t>ナイヨウ</t>
    </rPh>
    <rPh sb="6" eb="8">
      <t>ヘイセイ</t>
    </rPh>
    <rPh sb="10" eb="12">
      <t>ネンド</t>
    </rPh>
    <rPh sb="15" eb="17">
      <t>トリクミ</t>
    </rPh>
    <rPh sb="17" eb="18">
      <t>メイ</t>
    </rPh>
    <phoneticPr fontId="3"/>
  </si>
  <si>
    <r>
      <t>１（農地維持）</t>
    </r>
    <phoneticPr fontId="3"/>
  </si>
  <si>
    <r>
      <t>点検・
計画
策定</t>
    </r>
    <rPh sb="0" eb="2">
      <t>テンケン</t>
    </rPh>
    <rPh sb="4" eb="6">
      <t>ケイカク</t>
    </rPh>
    <rPh sb="7" eb="9">
      <t>サクテイ</t>
    </rPh>
    <phoneticPr fontId="3"/>
  </si>
  <si>
    <t>点検</t>
  </si>
  <si>
    <r>
      <t>点検</t>
    </r>
    <rPh sb="0" eb="2">
      <t>テンケン</t>
    </rPh>
    <phoneticPr fontId="3"/>
  </si>
  <si>
    <r>
      <t>遊休農地等の発生状況の把握</t>
    </r>
    <rPh sb="0" eb="2">
      <t>ユウキュウ</t>
    </rPh>
    <rPh sb="2" eb="4">
      <t>ノウチ</t>
    </rPh>
    <rPh sb="4" eb="5">
      <t>トウ</t>
    </rPh>
    <rPh sb="6" eb="8">
      <t>ハッセイ</t>
    </rPh>
    <rPh sb="8" eb="10">
      <t>ジョウキョウ</t>
    </rPh>
    <rPh sb="11" eb="13">
      <t>ハアク</t>
    </rPh>
    <phoneticPr fontId="3"/>
  </si>
  <si>
    <r>
      <t>施設の点検（水路、農道、ため池）</t>
    </r>
    <rPh sb="0" eb="2">
      <t>シセツ</t>
    </rPh>
    <rPh sb="3" eb="5">
      <t>テンケン</t>
    </rPh>
    <rPh sb="6" eb="8">
      <t>スイロ</t>
    </rPh>
    <rPh sb="9" eb="11">
      <t>ノウドウ</t>
    </rPh>
    <rPh sb="14" eb="15">
      <t>イケ</t>
    </rPh>
    <phoneticPr fontId="3"/>
  </si>
  <si>
    <r>
      <t>計画策定</t>
    </r>
    <rPh sb="0" eb="2">
      <t>ケイカク</t>
    </rPh>
    <rPh sb="2" eb="4">
      <t>サクテイ</t>
    </rPh>
    <phoneticPr fontId="3"/>
  </si>
  <si>
    <r>
      <t>年度活動計画の策定</t>
    </r>
    <rPh sb="0" eb="2">
      <t>ネンド</t>
    </rPh>
    <rPh sb="2" eb="4">
      <t>カツドウ</t>
    </rPh>
    <rPh sb="4" eb="6">
      <t>ケイカク</t>
    </rPh>
    <rPh sb="7" eb="9">
      <t>サクテイ</t>
    </rPh>
    <phoneticPr fontId="3"/>
  </si>
  <si>
    <r>
      <t>研修</t>
    </r>
    <rPh sb="0" eb="2">
      <t>ケンシュウ</t>
    </rPh>
    <phoneticPr fontId="3"/>
  </si>
  <si>
    <r>
      <t>事務・組織運営等に関する研修、
機械の安全使用に関する研修</t>
    </r>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</si>
  <si>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r>
      <t>活動に関する事務（書類作成、申請手続き等）や組織の運営に関する研修</t>
    </r>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</si>
  <si>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r>
      <t>実践活動</t>
    </r>
    <rPh sb="0" eb="2">
      <t>ジッセン</t>
    </rPh>
    <rPh sb="2" eb="4">
      <t>カツドウ</t>
    </rPh>
    <phoneticPr fontId="3"/>
  </si>
  <si>
    <r>
      <t>農用地</t>
    </r>
    <rPh sb="1" eb="3">
      <t>ヨウチ</t>
    </rPh>
    <phoneticPr fontId="3"/>
  </si>
  <si>
    <r>
      <t>遊休農地発生防止の
ための保全管理</t>
    </r>
    <phoneticPr fontId="3"/>
  </si>
  <si>
    <r>
      <t>遊休農地発生防止のための保全管理</t>
    </r>
    <rPh sb="0" eb="2">
      <t>ユウキュウ</t>
    </rPh>
    <rPh sb="2" eb="4">
      <t>ノウチ</t>
    </rPh>
    <rPh sb="4" eb="6">
      <t>ハッセイ</t>
    </rPh>
    <rPh sb="6" eb="8">
      <t>ボウシ</t>
    </rPh>
    <rPh sb="12" eb="14">
      <t>ホゼン</t>
    </rPh>
    <rPh sb="14" eb="16">
      <t>カンリ</t>
    </rPh>
    <phoneticPr fontId="3"/>
  </si>
  <si>
    <r>
      <t>畦畔・法面・防風林の
草刈り</t>
    </r>
    <rPh sb="0" eb="2">
      <t>ケイハン</t>
    </rPh>
    <rPh sb="3" eb="5">
      <t>ノリメン</t>
    </rPh>
    <rPh sb="6" eb="9">
      <t>ボウフウリン</t>
    </rPh>
    <rPh sb="11" eb="13">
      <t>クサカ</t>
    </rPh>
    <phoneticPr fontId="3"/>
  </si>
  <si>
    <r>
      <t>畦畔・農用地法面等の草刈り</t>
    </r>
    <rPh sb="0" eb="2">
      <t>ケイハン</t>
    </rPh>
    <rPh sb="3" eb="6">
      <t>ノウヨウチ</t>
    </rPh>
    <rPh sb="6" eb="8">
      <t>ノリメン</t>
    </rPh>
    <rPh sb="8" eb="9">
      <t>トウ</t>
    </rPh>
    <rPh sb="10" eb="12">
      <t>クサカ</t>
    </rPh>
    <phoneticPr fontId="3"/>
  </si>
  <si>
    <r>
      <t>防風林の枝払い・下草の草刈り</t>
    </r>
    <rPh sb="0" eb="3">
      <t>ボウフウリン</t>
    </rPh>
    <rPh sb="4" eb="5">
      <t>エダ</t>
    </rPh>
    <rPh sb="5" eb="6">
      <t>ハラ</t>
    </rPh>
    <rPh sb="8" eb="10">
      <t>シタクサ</t>
    </rPh>
    <rPh sb="11" eb="13">
      <t>クサカ</t>
    </rPh>
    <phoneticPr fontId="3"/>
  </si>
  <si>
    <r>
      <t>鳥獣害防護柵等の
保守管理</t>
    </r>
    <rPh sb="0" eb="2">
      <t>チョウジュウ</t>
    </rPh>
    <rPh sb="2" eb="3">
      <t>ガイ</t>
    </rPh>
    <rPh sb="3" eb="6">
      <t>ボウゴサク</t>
    </rPh>
    <rPh sb="6" eb="7">
      <t>トウ</t>
    </rPh>
    <rPh sb="9" eb="11">
      <t>ホシュ</t>
    </rPh>
    <rPh sb="11" eb="13">
      <t>カンリ</t>
    </rPh>
    <phoneticPr fontId="3"/>
  </si>
  <si>
    <r>
      <t>鳥獣害防護柵の適正管理</t>
    </r>
    <rPh sb="0" eb="2">
      <t>チョウジュウ</t>
    </rPh>
    <rPh sb="2" eb="3">
      <t>ガイ</t>
    </rPh>
    <rPh sb="3" eb="6">
      <t>ボウゴサク</t>
    </rPh>
    <rPh sb="7" eb="9">
      <t>テキセイ</t>
    </rPh>
    <rPh sb="9" eb="11">
      <t>カンリ</t>
    </rPh>
    <phoneticPr fontId="3"/>
  </si>
  <si>
    <r>
      <t>防風ネットの適正管理</t>
    </r>
    <rPh sb="0" eb="2">
      <t>ボウフウ</t>
    </rPh>
    <rPh sb="6" eb="8">
      <t>テキセイ</t>
    </rPh>
    <rPh sb="8" eb="10">
      <t>カンリ</t>
    </rPh>
    <phoneticPr fontId="3"/>
  </si>
  <si>
    <r>
      <t>水路</t>
    </r>
    <phoneticPr fontId="3"/>
  </si>
  <si>
    <r>
      <t>水路の草刈り</t>
    </r>
    <phoneticPr fontId="3"/>
  </si>
  <si>
    <r>
      <t>水路の草刈り</t>
    </r>
    <rPh sb="0" eb="2">
      <t>スイロ</t>
    </rPh>
    <rPh sb="3" eb="5">
      <t>クサカ</t>
    </rPh>
    <phoneticPr fontId="3"/>
  </si>
  <si>
    <r>
      <t>ポンプ場、調整施設等の草刈り</t>
    </r>
    <rPh sb="3" eb="4">
      <t>ジョウ</t>
    </rPh>
    <rPh sb="5" eb="7">
      <t>チョウセイ</t>
    </rPh>
    <rPh sb="7" eb="9">
      <t>シセツ</t>
    </rPh>
    <rPh sb="9" eb="10">
      <t>トウ</t>
    </rPh>
    <rPh sb="11" eb="13">
      <t>クサカ</t>
    </rPh>
    <phoneticPr fontId="3"/>
  </si>
  <si>
    <r>
      <t>水路の泥上げ</t>
    </r>
    <phoneticPr fontId="3"/>
  </si>
  <si>
    <r>
      <t>水路の泥上げ</t>
    </r>
    <rPh sb="0" eb="2">
      <t>スイロ</t>
    </rPh>
    <rPh sb="3" eb="4">
      <t>ドロ</t>
    </rPh>
    <rPh sb="4" eb="5">
      <t>ア</t>
    </rPh>
    <phoneticPr fontId="3"/>
  </si>
  <si>
    <r>
      <t>ポンプ吸水槽等の泥上げ</t>
    </r>
    <rPh sb="3" eb="5">
      <t>キュウスイ</t>
    </rPh>
    <rPh sb="5" eb="6">
      <t>ソウ</t>
    </rPh>
    <rPh sb="6" eb="7">
      <t>トウ</t>
    </rPh>
    <rPh sb="8" eb="9">
      <t>ドロ</t>
    </rPh>
    <rPh sb="9" eb="10">
      <t>ア</t>
    </rPh>
    <phoneticPr fontId="3"/>
  </si>
  <si>
    <r>
      <t>水路附帯施設の
保守管理</t>
    </r>
    <rPh sb="0" eb="2">
      <t>スイロ</t>
    </rPh>
    <rPh sb="2" eb="4">
      <t>フタイ</t>
    </rPh>
    <rPh sb="4" eb="6">
      <t>シセツ</t>
    </rPh>
    <rPh sb="8" eb="10">
      <t>ホシュ</t>
    </rPh>
    <rPh sb="10" eb="12">
      <t>カンリ</t>
    </rPh>
    <phoneticPr fontId="3"/>
  </si>
  <si>
    <r>
      <t>かんがい期前の注油</t>
    </r>
    <rPh sb="4" eb="5">
      <t>キ</t>
    </rPh>
    <rPh sb="5" eb="6">
      <t>マエ</t>
    </rPh>
    <rPh sb="7" eb="9">
      <t>チュウユ</t>
    </rPh>
    <phoneticPr fontId="3"/>
  </si>
  <si>
    <r>
      <t>ゲート類等の保守管理</t>
    </r>
    <rPh sb="3" eb="4">
      <t>ルイ</t>
    </rPh>
    <rPh sb="4" eb="5">
      <t>トウ</t>
    </rPh>
    <rPh sb="6" eb="8">
      <t>ホシュ</t>
    </rPh>
    <rPh sb="8" eb="10">
      <t>カンリ</t>
    </rPh>
    <phoneticPr fontId="3"/>
  </si>
  <si>
    <r>
      <t>遮光施設の適正管理</t>
    </r>
    <rPh sb="0" eb="2">
      <t>シャコウ</t>
    </rPh>
    <rPh sb="2" eb="4">
      <t>シセツ</t>
    </rPh>
    <rPh sb="5" eb="7">
      <t>テキセイ</t>
    </rPh>
    <rPh sb="7" eb="9">
      <t>カンリ</t>
    </rPh>
    <phoneticPr fontId="3"/>
  </si>
  <si>
    <r>
      <t>農道</t>
    </r>
    <rPh sb="1" eb="2">
      <t>ミチ</t>
    </rPh>
    <phoneticPr fontId="3"/>
  </si>
  <si>
    <r>
      <t>農道の草刈り</t>
    </r>
    <rPh sb="0" eb="2">
      <t>ノウドウ</t>
    </rPh>
    <phoneticPr fontId="3"/>
  </si>
  <si>
    <r>
      <t>路肩・法面の草刈り</t>
    </r>
    <rPh sb="0" eb="2">
      <t>ロカタ</t>
    </rPh>
    <rPh sb="3" eb="5">
      <t>ノリメン</t>
    </rPh>
    <rPh sb="6" eb="8">
      <t>クサカ</t>
    </rPh>
    <phoneticPr fontId="3"/>
  </si>
  <si>
    <r>
      <t>農道側溝の泥上げ</t>
    </r>
    <rPh sb="0" eb="2">
      <t>ノウドウ</t>
    </rPh>
    <rPh sb="2" eb="4">
      <t>ソッコウ</t>
    </rPh>
    <phoneticPr fontId="3"/>
  </si>
  <si>
    <r>
      <t>側溝の泥上げ</t>
    </r>
    <rPh sb="0" eb="2">
      <t>ソッコウ</t>
    </rPh>
    <rPh sb="3" eb="4">
      <t>ドロ</t>
    </rPh>
    <rPh sb="4" eb="5">
      <t>ア</t>
    </rPh>
    <phoneticPr fontId="3"/>
  </si>
  <si>
    <r>
      <t>路面の維持</t>
    </r>
    <rPh sb="0" eb="2">
      <t>ロメン</t>
    </rPh>
    <rPh sb="3" eb="5">
      <t>イジ</t>
    </rPh>
    <phoneticPr fontId="3"/>
  </si>
  <si>
    <r>
      <t>ため池の草刈り</t>
    </r>
    <phoneticPr fontId="3"/>
  </si>
  <si>
    <r>
      <t>ため池の草刈り</t>
    </r>
    <rPh sb="2" eb="3">
      <t>イケ</t>
    </rPh>
    <rPh sb="4" eb="6">
      <t>クサカ</t>
    </rPh>
    <phoneticPr fontId="3"/>
  </si>
  <si>
    <r>
      <t>ため池の泥上げ</t>
    </r>
    <phoneticPr fontId="3"/>
  </si>
  <si>
    <r>
      <t>ため池の泥上げ</t>
    </r>
    <rPh sb="2" eb="3">
      <t>イケ</t>
    </rPh>
    <rPh sb="4" eb="5">
      <t>ドロ</t>
    </rPh>
    <rPh sb="5" eb="6">
      <t>ア</t>
    </rPh>
    <phoneticPr fontId="3"/>
  </si>
  <si>
    <r>
      <t>ため池附帯施設の
保守管理</t>
    </r>
    <rPh sb="2" eb="3">
      <t>イケ</t>
    </rPh>
    <rPh sb="3" eb="5">
      <t>フタイ</t>
    </rPh>
    <rPh sb="5" eb="7">
      <t>シセツ</t>
    </rPh>
    <rPh sb="9" eb="11">
      <t>ホシュ</t>
    </rPh>
    <phoneticPr fontId="3"/>
  </si>
  <si>
    <r>
      <t>かんがい期前の施設の清掃・防塵</t>
    </r>
    <rPh sb="4" eb="5">
      <t>キ</t>
    </rPh>
    <rPh sb="5" eb="6">
      <t>マエ</t>
    </rPh>
    <rPh sb="7" eb="9">
      <t>シセツ</t>
    </rPh>
    <rPh sb="10" eb="12">
      <t>セイソウ</t>
    </rPh>
    <rPh sb="13" eb="15">
      <t>ボウジン</t>
    </rPh>
    <phoneticPr fontId="3"/>
  </si>
  <si>
    <r>
      <t>管理道路の管理</t>
    </r>
    <rPh sb="0" eb="2">
      <t>カンリ</t>
    </rPh>
    <rPh sb="2" eb="4">
      <t>ドウロ</t>
    </rPh>
    <rPh sb="5" eb="7">
      <t>カンリ</t>
    </rPh>
    <phoneticPr fontId="3"/>
  </si>
  <si>
    <r>
      <t>ゲート類の保守管理</t>
    </r>
    <rPh sb="3" eb="4">
      <t>ルイ</t>
    </rPh>
    <rPh sb="5" eb="7">
      <t>ホシュ</t>
    </rPh>
    <rPh sb="7" eb="9">
      <t>カンリ</t>
    </rPh>
    <phoneticPr fontId="3"/>
  </si>
  <si>
    <r>
      <t>共通</t>
    </r>
    <rPh sb="0" eb="2">
      <t>キョウツウ</t>
    </rPh>
    <phoneticPr fontId="3"/>
  </si>
  <si>
    <r>
      <t>異常気象時の対応</t>
    </r>
    <rPh sb="0" eb="2">
      <t>イジョウ</t>
    </rPh>
    <rPh sb="2" eb="5">
      <t>キショウジ</t>
    </rPh>
    <rPh sb="6" eb="8">
      <t>タイオウ</t>
    </rPh>
    <phoneticPr fontId="3"/>
  </si>
  <si>
    <r>
      <t>異常気象後の見回り（農用地、水路、農道、ため池）</t>
    </r>
    <rPh sb="0" eb="2">
      <t>イジョウ</t>
    </rPh>
    <rPh sb="2" eb="4">
      <t>キショウ</t>
    </rPh>
    <rPh sb="4" eb="5">
      <t>ゴ</t>
    </rPh>
    <rPh sb="6" eb="8">
      <t>ミマワ</t>
    </rPh>
    <rPh sb="10" eb="13">
      <t>ノウヨウチ</t>
    </rPh>
    <rPh sb="14" eb="16">
      <t>スイロ</t>
    </rPh>
    <rPh sb="17" eb="19">
      <t>ノウドウ</t>
    </rPh>
    <rPh sb="22" eb="23">
      <t>イケ</t>
    </rPh>
    <phoneticPr fontId="3"/>
  </si>
  <si>
    <r>
      <t>異常気象後の応急措置（農用地、水路、農道、ため池）</t>
    </r>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</si>
  <si>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r>
      <t>（地域資源の適切な保全管理のための推進活動）</t>
    </r>
    <phoneticPr fontId="3"/>
  </si>
  <si>
    <r>
      <t>１（農地維持）</t>
    </r>
    <rPh sb="2" eb="4">
      <t>ノウチ</t>
    </rPh>
    <rPh sb="4" eb="6">
      <t>イジ</t>
    </rPh>
    <phoneticPr fontId="3"/>
  </si>
  <si>
    <r>
      <t>推進活動</t>
    </r>
    <phoneticPr fontId="3"/>
  </si>
  <si>
    <r>
      <t>農業者の検討会の開催</t>
    </r>
    <phoneticPr fontId="3"/>
  </si>
  <si>
    <t>農業者（入り作農家、土地持ち非農家を含む）による検討会の開催</t>
  </si>
  <si>
    <r>
      <t>農業者に対する意向調査、現地調査</t>
    </r>
    <phoneticPr fontId="3"/>
  </si>
  <si>
    <r>
      <t>農業者に対する意向調査、農業者による現地調査</t>
    </r>
    <phoneticPr fontId="3"/>
  </si>
  <si>
    <r>
      <t>不在村地主との連絡体制の整備等</t>
    </r>
    <rPh sb="14" eb="15">
      <t>トウ</t>
    </rPh>
    <phoneticPr fontId="3"/>
  </si>
  <si>
    <r>
      <t>不在村地主との連絡体制の整備、調整、それに必要な調査</t>
    </r>
    <phoneticPr fontId="3"/>
  </si>
  <si>
    <r>
      <t>集落外住民や地域住民との意見交換等</t>
    </r>
    <rPh sb="0" eb="2">
      <t>シュウラク</t>
    </rPh>
    <rPh sb="2" eb="3">
      <t>ガイ</t>
    </rPh>
    <rPh sb="3" eb="5">
      <t>ジュウミン</t>
    </rPh>
    <rPh sb="6" eb="8">
      <t>チイキ</t>
    </rPh>
    <rPh sb="8" eb="10">
      <t>ジュウミン</t>
    </rPh>
    <rPh sb="12" eb="14">
      <t>イケン</t>
    </rPh>
    <rPh sb="14" eb="16">
      <t>コウカン</t>
    </rPh>
    <rPh sb="16" eb="17">
      <t>トウ</t>
    </rPh>
    <phoneticPr fontId="3"/>
  </si>
  <si>
    <r>
      <t>地域住民等（集落外の住民・組織等も含む）との意見交換・ワークショップ・交流会の開催</t>
    </r>
    <phoneticPr fontId="3"/>
  </si>
  <si>
    <r>
      <t>地域住民等に対する意向調査等</t>
    </r>
    <rPh sb="0" eb="2">
      <t>チイキ</t>
    </rPh>
    <rPh sb="2" eb="4">
      <t>ジュウミン</t>
    </rPh>
    <rPh sb="4" eb="5">
      <t>トウ</t>
    </rPh>
    <rPh sb="6" eb="7">
      <t>タイ</t>
    </rPh>
    <rPh sb="9" eb="11">
      <t>イコウ</t>
    </rPh>
    <rPh sb="11" eb="13">
      <t>チョウサ</t>
    </rPh>
    <rPh sb="13" eb="14">
      <t>トウ</t>
    </rPh>
    <phoneticPr fontId="3"/>
  </si>
  <si>
    <r>
      <t>地域住民等に対する意向調査、地域住民等との集落内調査</t>
    </r>
    <phoneticPr fontId="3"/>
  </si>
  <si>
    <r>
      <t>有識者等による研修会、検討会の開催</t>
    </r>
    <phoneticPr fontId="3"/>
  </si>
  <si>
    <r>
      <t>有識者等による研修会、有識者を交えた検討会の開催</t>
    </r>
    <phoneticPr fontId="3"/>
  </si>
  <si>
    <r>
      <t>-</t>
    </r>
    <phoneticPr fontId="3"/>
  </si>
  <si>
    <r>
      <t>【資源向上活動（地域資源の質的向上を図る共同活動）】</t>
    </r>
    <phoneticPr fontId="3"/>
  </si>
  <si>
    <r>
      <t>（施設の軽微な補修）</t>
    </r>
    <phoneticPr fontId="3"/>
  </si>
  <si>
    <r>
      <t>２（資源向上）</t>
    </r>
    <rPh sb="2" eb="4">
      <t>シゲン</t>
    </rPh>
    <rPh sb="4" eb="6">
      <t>コウジョウ</t>
    </rPh>
    <phoneticPr fontId="3"/>
  </si>
  <si>
    <r>
      <t>機能診断・
計画策定</t>
    </r>
    <rPh sb="0" eb="2">
      <t>キノウ</t>
    </rPh>
    <rPh sb="2" eb="4">
      <t>シンダン</t>
    </rPh>
    <rPh sb="6" eb="8">
      <t>ケイカク</t>
    </rPh>
    <rPh sb="8" eb="10">
      <t>サクテイ</t>
    </rPh>
    <phoneticPr fontId="3"/>
  </si>
  <si>
    <t>機能診断</t>
  </si>
  <si>
    <r>
      <t>農用地の機能診断</t>
    </r>
    <rPh sb="4" eb="6">
      <t>キノウ</t>
    </rPh>
    <rPh sb="6" eb="8">
      <t>シンダン</t>
    </rPh>
    <phoneticPr fontId="3"/>
  </si>
  <si>
    <r>
      <t>施設の機能診断（農用地）</t>
    </r>
    <rPh sb="0" eb="2">
      <t>シセツ</t>
    </rPh>
    <rPh sb="3" eb="5">
      <t>キノウ</t>
    </rPh>
    <rPh sb="5" eb="7">
      <t>シンダン</t>
    </rPh>
    <rPh sb="8" eb="11">
      <t>ノウヨウチ</t>
    </rPh>
    <phoneticPr fontId="3"/>
  </si>
  <si>
    <r>
      <t>診断結果の記録管理（農用地）</t>
    </r>
    <rPh sb="0" eb="2">
      <t>シンダン</t>
    </rPh>
    <rPh sb="2" eb="4">
      <t>ケッカ</t>
    </rPh>
    <rPh sb="5" eb="7">
      <t>キロク</t>
    </rPh>
    <rPh sb="7" eb="9">
      <t>カンリ</t>
    </rPh>
    <rPh sb="10" eb="13">
      <t>ノウヨウチ</t>
    </rPh>
    <phoneticPr fontId="3"/>
  </si>
  <si>
    <r>
      <t>水路の機能診断</t>
    </r>
    <rPh sb="3" eb="5">
      <t>キノウ</t>
    </rPh>
    <rPh sb="5" eb="7">
      <t>シンダン</t>
    </rPh>
    <phoneticPr fontId="3"/>
  </si>
  <si>
    <r>
      <t>施設の機能診断（水路）</t>
    </r>
    <rPh sb="0" eb="2">
      <t>シセツ</t>
    </rPh>
    <rPh sb="3" eb="5">
      <t>キノウ</t>
    </rPh>
    <rPh sb="5" eb="7">
      <t>シンダン</t>
    </rPh>
    <rPh sb="8" eb="10">
      <t>スイロ</t>
    </rPh>
    <phoneticPr fontId="3"/>
  </si>
  <si>
    <r>
      <t>診断結果の記録管理（水路）</t>
    </r>
    <rPh sb="0" eb="2">
      <t>シンダン</t>
    </rPh>
    <rPh sb="2" eb="4">
      <t>ケッカ</t>
    </rPh>
    <rPh sb="5" eb="7">
      <t>キロク</t>
    </rPh>
    <rPh sb="7" eb="9">
      <t>カンリ</t>
    </rPh>
    <rPh sb="10" eb="12">
      <t>スイロ</t>
    </rPh>
    <phoneticPr fontId="3"/>
  </si>
  <si>
    <r>
      <t>農道の機能診断</t>
    </r>
    <rPh sb="3" eb="5">
      <t>キノウ</t>
    </rPh>
    <rPh sb="5" eb="7">
      <t>シンダン</t>
    </rPh>
    <phoneticPr fontId="3"/>
  </si>
  <si>
    <r>
      <t>施設の機能診断（農道）</t>
    </r>
    <rPh sb="0" eb="2">
      <t>シセツ</t>
    </rPh>
    <rPh sb="3" eb="5">
      <t>キノウ</t>
    </rPh>
    <rPh sb="5" eb="7">
      <t>シンダン</t>
    </rPh>
    <rPh sb="8" eb="10">
      <t>ノウドウ</t>
    </rPh>
    <phoneticPr fontId="3"/>
  </si>
  <si>
    <r>
      <t>診断結果の記録管理（農道）</t>
    </r>
    <rPh sb="0" eb="2">
      <t>シンダン</t>
    </rPh>
    <rPh sb="2" eb="4">
      <t>ケッカ</t>
    </rPh>
    <rPh sb="5" eb="7">
      <t>キロク</t>
    </rPh>
    <rPh sb="7" eb="9">
      <t>カンリ</t>
    </rPh>
    <rPh sb="10" eb="12">
      <t>ノウドウ</t>
    </rPh>
    <phoneticPr fontId="3"/>
  </si>
  <si>
    <r>
      <t>ため池の機能診断</t>
    </r>
    <rPh sb="4" eb="6">
      <t>キノウ</t>
    </rPh>
    <rPh sb="6" eb="8">
      <t>シンダン</t>
    </rPh>
    <phoneticPr fontId="3"/>
  </si>
  <si>
    <r>
      <t>施設の機能診断（ため池）</t>
    </r>
    <rPh sb="0" eb="2">
      <t>シセツ</t>
    </rPh>
    <rPh sb="3" eb="5">
      <t>キノウ</t>
    </rPh>
    <rPh sb="5" eb="7">
      <t>シンダン</t>
    </rPh>
    <rPh sb="10" eb="11">
      <t>イケ</t>
    </rPh>
    <phoneticPr fontId="3"/>
  </si>
  <si>
    <r>
      <t>診断結果の記録管理（ため池）</t>
    </r>
    <rPh sb="0" eb="2">
      <t>シンダン</t>
    </rPh>
    <rPh sb="2" eb="4">
      <t>ケッカ</t>
    </rPh>
    <rPh sb="5" eb="7">
      <t>キロク</t>
    </rPh>
    <rPh sb="7" eb="9">
      <t>カンリ</t>
    </rPh>
    <rPh sb="12" eb="13">
      <t>イケ</t>
    </rPh>
    <phoneticPr fontId="3"/>
  </si>
  <si>
    <r>
      <t>機能診断・補修技術等に関する研修</t>
    </r>
    <rPh sb="0" eb="2">
      <t>キノウ</t>
    </rPh>
    <rPh sb="2" eb="4">
      <t>シンダン</t>
    </rPh>
    <rPh sb="5" eb="7">
      <t>ホシュウ</t>
    </rPh>
    <rPh sb="7" eb="9">
      <t>ギジュツ</t>
    </rPh>
    <rPh sb="9" eb="10">
      <t>トウ</t>
    </rPh>
    <rPh sb="11" eb="12">
      <t>カン</t>
    </rPh>
    <rPh sb="14" eb="16">
      <t>ケンシュウ</t>
    </rPh>
    <phoneticPr fontId="3"/>
  </si>
  <si>
    <r>
      <t>対象組織による自主的な機能診断及び簡単な補修に関する研修</t>
    </r>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</si>
  <si>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r>
      <t>老朽化が進む施設の長寿命化のための補修、更新等に関する研修</t>
    </r>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</si>
  <si>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r>
      <t>農業用水の保全、農地の保全や地域環境の保全に資する
新たな施設の設置等に関する研修</t>
    </r>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</si>
  <si>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r>
      <t>農用地</t>
    </r>
    <rPh sb="0" eb="3">
      <t>ノウヨウチ</t>
    </rPh>
    <phoneticPr fontId="3"/>
  </si>
  <si>
    <r>
      <t>農用地の軽微な補修等</t>
    </r>
    <rPh sb="0" eb="3">
      <t>ノウヨウチ</t>
    </rPh>
    <rPh sb="4" eb="6">
      <t>ケイビ</t>
    </rPh>
    <rPh sb="7" eb="9">
      <t>ホシュウ</t>
    </rPh>
    <rPh sb="9" eb="10">
      <t>トウ</t>
    </rPh>
    <phoneticPr fontId="3"/>
  </si>
  <si>
    <r>
      <t>畦畔の再構築</t>
    </r>
    <rPh sb="0" eb="2">
      <t>ケイハン</t>
    </rPh>
    <rPh sb="3" eb="6">
      <t>サイコウチク</t>
    </rPh>
    <phoneticPr fontId="3"/>
  </si>
  <si>
    <r>
      <t>農用地法面の初期補修</t>
    </r>
    <rPh sb="0" eb="3">
      <t>ノウヨウチ</t>
    </rPh>
    <rPh sb="3" eb="5">
      <t>ノリメン</t>
    </rPh>
    <rPh sb="6" eb="8">
      <t>ショキ</t>
    </rPh>
    <rPh sb="8" eb="10">
      <t>ホシュウ</t>
    </rPh>
    <phoneticPr fontId="3"/>
  </si>
  <si>
    <r>
      <t>暗渠施設の清掃</t>
    </r>
    <rPh sb="0" eb="2">
      <t>アンキョ</t>
    </rPh>
    <rPh sb="2" eb="4">
      <t>シセツ</t>
    </rPh>
    <rPh sb="5" eb="7">
      <t>セイソウ</t>
    </rPh>
    <phoneticPr fontId="3"/>
  </si>
  <si>
    <r>
      <t>農用地の除れき</t>
    </r>
    <rPh sb="0" eb="3">
      <t>ノウヨウチ</t>
    </rPh>
    <rPh sb="4" eb="5">
      <t>ジョ</t>
    </rPh>
    <phoneticPr fontId="3"/>
  </si>
  <si>
    <r>
      <t>鳥獣害防護柵の補修・設置</t>
    </r>
    <rPh sb="0" eb="2">
      <t>チョウジュウ</t>
    </rPh>
    <rPh sb="2" eb="3">
      <t>ガイ</t>
    </rPh>
    <rPh sb="3" eb="6">
      <t>ボウゴサク</t>
    </rPh>
    <rPh sb="7" eb="9">
      <t>ホシュウ</t>
    </rPh>
    <rPh sb="10" eb="12">
      <t>セッチ</t>
    </rPh>
    <phoneticPr fontId="3"/>
  </si>
  <si>
    <r>
      <t>防風ネットの補修・設置</t>
    </r>
    <rPh sb="0" eb="2">
      <t>ボウフウ</t>
    </rPh>
    <rPh sb="6" eb="8">
      <t>ホシュウ</t>
    </rPh>
    <rPh sb="9" eb="11">
      <t>セッチ</t>
    </rPh>
    <phoneticPr fontId="3"/>
  </si>
  <si>
    <r>
      <t>きめ細やかな雑草対策</t>
    </r>
    <rPh sb="2" eb="3">
      <t>コマ</t>
    </rPh>
    <rPh sb="6" eb="8">
      <t>ザッソウ</t>
    </rPh>
    <rPh sb="8" eb="10">
      <t>タイサク</t>
    </rPh>
    <phoneticPr fontId="3"/>
  </si>
  <si>
    <r>
      <t>水路の軽微な補修等</t>
    </r>
    <rPh sb="0" eb="2">
      <t>スイロ</t>
    </rPh>
    <rPh sb="3" eb="5">
      <t>ケイビ</t>
    </rPh>
    <rPh sb="6" eb="8">
      <t>ホシュウ</t>
    </rPh>
    <rPh sb="8" eb="9">
      <t>トウ</t>
    </rPh>
    <phoneticPr fontId="3"/>
  </si>
  <si>
    <r>
      <t>水路側壁のはらみ修正</t>
    </r>
    <rPh sb="0" eb="2">
      <t>スイロ</t>
    </rPh>
    <rPh sb="2" eb="4">
      <t>ソクヘキ</t>
    </rPh>
    <rPh sb="8" eb="10">
      <t>シュウセイ</t>
    </rPh>
    <phoneticPr fontId="3"/>
  </si>
  <si>
    <r>
      <t>目地詰め</t>
    </r>
    <rPh sb="0" eb="2">
      <t>メジ</t>
    </rPh>
    <rPh sb="2" eb="3">
      <t>ヅ</t>
    </rPh>
    <phoneticPr fontId="3"/>
  </si>
  <si>
    <r>
      <t>表面劣化に対するコーティング等</t>
    </r>
    <rPh sb="0" eb="2">
      <t>ヒョウメン</t>
    </rPh>
    <rPh sb="2" eb="4">
      <t>レッカ</t>
    </rPh>
    <rPh sb="5" eb="6">
      <t>タイ</t>
    </rPh>
    <rPh sb="14" eb="15">
      <t>トウ</t>
    </rPh>
    <phoneticPr fontId="3"/>
  </si>
  <si>
    <r>
      <t>不同沈下に対する早期対応</t>
    </r>
    <rPh sb="0" eb="2">
      <t>フドウ</t>
    </rPh>
    <rPh sb="2" eb="4">
      <t>チンカ</t>
    </rPh>
    <rPh sb="5" eb="6">
      <t>タイ</t>
    </rPh>
    <rPh sb="8" eb="10">
      <t>ソウキ</t>
    </rPh>
    <rPh sb="10" eb="12">
      <t>タイオウ</t>
    </rPh>
    <phoneticPr fontId="3"/>
  </si>
  <si>
    <r>
      <t>側壁の裏込材の充填、水路耕畔の補修</t>
    </r>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</si>
  <si>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r>
      <t>水路に付着した藻等の除去</t>
    </r>
    <rPh sb="0" eb="2">
      <t>スイロ</t>
    </rPh>
    <rPh sb="3" eb="5">
      <t>フチャク</t>
    </rPh>
    <rPh sb="7" eb="8">
      <t>モ</t>
    </rPh>
    <rPh sb="8" eb="9">
      <t>トウ</t>
    </rPh>
    <rPh sb="10" eb="12">
      <t>ジョキョ</t>
    </rPh>
    <phoneticPr fontId="3"/>
  </si>
  <si>
    <r>
      <t>水路法面の初期補修</t>
    </r>
    <rPh sb="0" eb="2">
      <t>スイロ</t>
    </rPh>
    <rPh sb="2" eb="4">
      <t>ノリメン</t>
    </rPh>
    <rPh sb="5" eb="7">
      <t>ショキ</t>
    </rPh>
    <rPh sb="7" eb="9">
      <t>ホシュウ</t>
    </rPh>
    <phoneticPr fontId="3"/>
  </si>
  <si>
    <r>
      <t>破損施設の補修（水路）</t>
    </r>
    <rPh sb="0" eb="2">
      <t>ハソン</t>
    </rPh>
    <rPh sb="2" eb="4">
      <t>シセツ</t>
    </rPh>
    <rPh sb="5" eb="7">
      <t>ホシュウ</t>
    </rPh>
    <rPh sb="8" eb="10">
      <t>スイロ</t>
    </rPh>
    <phoneticPr fontId="3"/>
  </si>
  <si>
    <r>
      <t>きめ細やかな雑草対策（水路）</t>
    </r>
    <rPh sb="2" eb="3">
      <t>コマ</t>
    </rPh>
    <rPh sb="6" eb="8">
      <t>ザッソウ</t>
    </rPh>
    <rPh sb="8" eb="10">
      <t>タイサク</t>
    </rPh>
    <rPh sb="11" eb="13">
      <t>スイロ</t>
    </rPh>
    <phoneticPr fontId="3"/>
  </si>
  <si>
    <r>
      <t>パイプラインの破損施設の補修</t>
    </r>
    <rPh sb="7" eb="9">
      <t>ハソン</t>
    </rPh>
    <rPh sb="9" eb="11">
      <t>シセツ</t>
    </rPh>
    <rPh sb="12" eb="14">
      <t>ホシュウ</t>
    </rPh>
    <phoneticPr fontId="3"/>
  </si>
  <si>
    <r>
      <t>パイプ内の清掃</t>
    </r>
    <rPh sb="3" eb="4">
      <t>ナイ</t>
    </rPh>
    <rPh sb="5" eb="7">
      <t>セイソウ</t>
    </rPh>
    <phoneticPr fontId="3"/>
  </si>
  <si>
    <r>
      <t>給水栓ボックス基礎部の補強</t>
    </r>
    <rPh sb="0" eb="3">
      <t>キュウスイセン</t>
    </rPh>
    <rPh sb="7" eb="10">
      <t>キソブ</t>
    </rPh>
    <rPh sb="11" eb="13">
      <t>ホキョウ</t>
    </rPh>
    <phoneticPr fontId="3"/>
  </si>
  <si>
    <r>
      <t>破損施設の補修（水路の附帯施設）</t>
    </r>
    <rPh sb="0" eb="2">
      <t>ハソン</t>
    </rPh>
    <rPh sb="2" eb="4">
      <t>シセツ</t>
    </rPh>
    <rPh sb="5" eb="7">
      <t>ホシュウ</t>
    </rPh>
    <rPh sb="8" eb="10">
      <t>スイロ</t>
    </rPh>
    <rPh sb="11" eb="13">
      <t>フタイ</t>
    </rPh>
    <rPh sb="13" eb="15">
      <t>シセツ</t>
    </rPh>
    <phoneticPr fontId="3"/>
  </si>
  <si>
    <r>
      <t>給水栓に対する凍結防止対策</t>
    </r>
    <rPh sb="0" eb="3">
      <t>キュウスイセン</t>
    </rPh>
    <rPh sb="4" eb="5">
      <t>タイ</t>
    </rPh>
    <rPh sb="7" eb="9">
      <t>トウケツ</t>
    </rPh>
    <rPh sb="9" eb="11">
      <t>ボウシ</t>
    </rPh>
    <rPh sb="11" eb="13">
      <t>タイサク</t>
    </rPh>
    <phoneticPr fontId="3"/>
  </si>
  <si>
    <r>
      <t>空気弁等への腐食防止剤の塗布等</t>
    </r>
    <rPh sb="0" eb="3">
      <t>クウキベン</t>
    </rPh>
    <rPh sb="3" eb="4">
      <t>トウ</t>
    </rPh>
    <rPh sb="6" eb="8">
      <t>フショク</t>
    </rPh>
    <rPh sb="8" eb="10">
      <t>ボウシ</t>
    </rPh>
    <rPh sb="10" eb="11">
      <t>ザイ</t>
    </rPh>
    <rPh sb="12" eb="14">
      <t>トフ</t>
    </rPh>
    <rPh sb="14" eb="15">
      <t>トウ</t>
    </rPh>
    <phoneticPr fontId="3"/>
  </si>
  <si>
    <r>
      <t>遮光施設の補修等</t>
    </r>
    <rPh sb="0" eb="2">
      <t>シャコウ</t>
    </rPh>
    <rPh sb="2" eb="4">
      <t>シセツ</t>
    </rPh>
    <rPh sb="5" eb="7">
      <t>ホシュウ</t>
    </rPh>
    <rPh sb="7" eb="8">
      <t>トウ</t>
    </rPh>
    <phoneticPr fontId="3"/>
  </si>
  <si>
    <r>
      <t>農道の軽微な補修等</t>
    </r>
    <rPh sb="3" eb="5">
      <t>ケイビ</t>
    </rPh>
    <rPh sb="6" eb="8">
      <t>ホシュウ</t>
    </rPh>
    <rPh sb="8" eb="9">
      <t>トウ</t>
    </rPh>
    <phoneticPr fontId="3"/>
  </si>
  <si>
    <r>
      <t>路肩、法面の初期補修</t>
    </r>
    <rPh sb="0" eb="2">
      <t>ロカタ</t>
    </rPh>
    <rPh sb="3" eb="5">
      <t>ノリメン</t>
    </rPh>
    <rPh sb="6" eb="8">
      <t>ショキ</t>
    </rPh>
    <rPh sb="8" eb="10">
      <t>ホシュウ</t>
    </rPh>
    <phoneticPr fontId="3"/>
  </si>
  <si>
    <r>
      <t>軌道等の運搬施設の維持補修</t>
    </r>
    <rPh sb="0" eb="2">
      <t>キドウ</t>
    </rPh>
    <rPh sb="2" eb="3">
      <t>トウ</t>
    </rPh>
    <rPh sb="4" eb="6">
      <t>ウンパン</t>
    </rPh>
    <rPh sb="6" eb="8">
      <t>シセツ</t>
    </rPh>
    <rPh sb="9" eb="11">
      <t>イジ</t>
    </rPh>
    <rPh sb="11" eb="13">
      <t>ホシュウ</t>
    </rPh>
    <phoneticPr fontId="3"/>
  </si>
  <si>
    <r>
      <t>破損施設の補修（農道）</t>
    </r>
    <rPh sb="0" eb="2">
      <t>ハソン</t>
    </rPh>
    <rPh sb="2" eb="4">
      <t>シセツ</t>
    </rPh>
    <rPh sb="5" eb="7">
      <t>ホシュウ</t>
    </rPh>
    <rPh sb="8" eb="10">
      <t>ノウドウ</t>
    </rPh>
    <phoneticPr fontId="3"/>
  </si>
  <si>
    <r>
      <t>きめ細やかな雑草対策（農道）</t>
    </r>
    <rPh sb="2" eb="3">
      <t>コマ</t>
    </rPh>
    <rPh sb="6" eb="8">
      <t>ザッソウ</t>
    </rPh>
    <rPh sb="8" eb="10">
      <t>タイサク</t>
    </rPh>
    <rPh sb="11" eb="13">
      <t>ノウドウ</t>
    </rPh>
    <phoneticPr fontId="3"/>
  </si>
  <si>
    <r>
      <t>側溝の目地詰め</t>
    </r>
    <rPh sb="0" eb="2">
      <t>ソッコウ</t>
    </rPh>
    <rPh sb="3" eb="5">
      <t>メジ</t>
    </rPh>
    <rPh sb="5" eb="6">
      <t>ヅ</t>
    </rPh>
    <phoneticPr fontId="3"/>
  </si>
  <si>
    <r>
      <t>側溝の不同沈下への早期対応</t>
    </r>
    <rPh sb="0" eb="2">
      <t>ソッコウ</t>
    </rPh>
    <rPh sb="3" eb="5">
      <t>フドウ</t>
    </rPh>
    <rPh sb="5" eb="7">
      <t>チンカ</t>
    </rPh>
    <rPh sb="9" eb="11">
      <t>ソウキ</t>
    </rPh>
    <rPh sb="11" eb="13">
      <t>タイオウ</t>
    </rPh>
    <phoneticPr fontId="3"/>
  </si>
  <si>
    <r>
      <t>側溝の裏込材の充填</t>
    </r>
    <rPh sb="0" eb="2">
      <t>ソッコウ</t>
    </rPh>
    <rPh sb="3" eb="4">
      <t>ウラ</t>
    </rPh>
    <rPh sb="4" eb="5">
      <t>コ</t>
    </rPh>
    <rPh sb="5" eb="6">
      <t>ザイ</t>
    </rPh>
    <rPh sb="7" eb="9">
      <t>ジュウテン</t>
    </rPh>
    <phoneticPr fontId="3"/>
  </si>
  <si>
    <r>
      <t>破損施設の補修（農道の附帯施設）</t>
    </r>
    <rPh sb="0" eb="2">
      <t>ハソン</t>
    </rPh>
    <rPh sb="2" eb="4">
      <t>シセツ</t>
    </rPh>
    <rPh sb="5" eb="7">
      <t>ホシュウ</t>
    </rPh>
    <rPh sb="8" eb="10">
      <t>ノウドウ</t>
    </rPh>
    <rPh sb="11" eb="13">
      <t>フタイ</t>
    </rPh>
    <rPh sb="13" eb="15">
      <t>シセツ</t>
    </rPh>
    <phoneticPr fontId="3"/>
  </si>
  <si>
    <r>
      <t>ため池の軽微な補修等</t>
    </r>
    <rPh sb="2" eb="3">
      <t>イケ</t>
    </rPh>
    <rPh sb="4" eb="6">
      <t>ケイビ</t>
    </rPh>
    <rPh sb="7" eb="9">
      <t>ホシュウ</t>
    </rPh>
    <rPh sb="9" eb="10">
      <t>トウ</t>
    </rPh>
    <phoneticPr fontId="3"/>
  </si>
  <si>
    <r>
      <t>遮水シートの補修</t>
    </r>
    <rPh sb="0" eb="2">
      <t>シャスイ</t>
    </rPh>
    <rPh sb="6" eb="8">
      <t>ホシュウ</t>
    </rPh>
    <phoneticPr fontId="3"/>
  </si>
  <si>
    <r>
      <t>コンクリート構造物の目地詰め</t>
    </r>
    <rPh sb="6" eb="9">
      <t>コウゾウブツ</t>
    </rPh>
    <rPh sb="10" eb="12">
      <t>メジ</t>
    </rPh>
    <rPh sb="12" eb="13">
      <t>ヅ</t>
    </rPh>
    <phoneticPr fontId="3"/>
  </si>
  <si>
    <r>
      <t>コンクリート構造物の表面劣化への対応</t>
    </r>
    <rPh sb="6" eb="9">
      <t>コウゾウブツ</t>
    </rPh>
    <rPh sb="10" eb="12">
      <t>ヒョウメン</t>
    </rPh>
    <rPh sb="12" eb="14">
      <t>レッカ</t>
    </rPh>
    <rPh sb="16" eb="18">
      <t>タイオウ</t>
    </rPh>
    <phoneticPr fontId="3"/>
  </si>
  <si>
    <r>
      <t>堤体侵食の早期補修</t>
    </r>
    <rPh sb="0" eb="2">
      <t>テイタイ</t>
    </rPh>
    <rPh sb="2" eb="4">
      <t>シンショク</t>
    </rPh>
    <rPh sb="5" eb="7">
      <t>ソウキ</t>
    </rPh>
    <rPh sb="7" eb="9">
      <t>ホシュウ</t>
    </rPh>
    <phoneticPr fontId="3"/>
  </si>
  <si>
    <r>
      <t>破損施設の補修（ため池の堤体）</t>
    </r>
    <rPh sb="0" eb="2">
      <t>ハソン</t>
    </rPh>
    <rPh sb="2" eb="4">
      <t>シセツ</t>
    </rPh>
    <rPh sb="5" eb="7">
      <t>ホシュウ</t>
    </rPh>
    <rPh sb="10" eb="11">
      <t>イケ</t>
    </rPh>
    <rPh sb="12" eb="14">
      <t>テイタイ</t>
    </rPh>
    <phoneticPr fontId="3"/>
  </si>
  <si>
    <r>
      <t>きめ細やかな雑草対策（ため池の堤体）</t>
    </r>
    <rPh sb="2" eb="3">
      <t>コマ</t>
    </rPh>
    <rPh sb="6" eb="8">
      <t>ザッソウ</t>
    </rPh>
    <rPh sb="8" eb="10">
      <t>タイサク</t>
    </rPh>
    <rPh sb="13" eb="14">
      <t>イケ</t>
    </rPh>
    <rPh sb="15" eb="17">
      <t>テイタイ</t>
    </rPh>
    <phoneticPr fontId="3"/>
  </si>
  <si>
    <r>
      <t>破損施設の補修（ため池の附帯施設）</t>
    </r>
    <rPh sb="0" eb="2">
      <t>ハソン</t>
    </rPh>
    <rPh sb="2" eb="4">
      <t>シセツ</t>
    </rPh>
    <rPh sb="5" eb="7">
      <t>ホシュウ</t>
    </rPh>
    <rPh sb="10" eb="11">
      <t>イケ</t>
    </rPh>
    <rPh sb="12" eb="14">
      <t>フタイ</t>
    </rPh>
    <rPh sb="14" eb="16">
      <t>シセツ</t>
    </rPh>
    <phoneticPr fontId="3"/>
  </si>
  <si>
    <r>
      <t>（農村環境保全活動）</t>
    </r>
    <phoneticPr fontId="3"/>
  </si>
  <si>
    <r>
      <t>活動項目</t>
    </r>
    <rPh sb="0" eb="2">
      <t>カツドウ</t>
    </rPh>
    <rPh sb="2" eb="4">
      <t>コウモク</t>
    </rPh>
    <phoneticPr fontId="91"/>
  </si>
  <si>
    <t>テーマ</t>
  </si>
  <si>
    <t>生態系保全</t>
  </si>
  <si>
    <t>生物多様性保全計画の策定</t>
  </si>
  <si>
    <r>
      <t>生物多様性保全計画の策定</t>
    </r>
    <rPh sb="0" eb="2">
      <t>セイブツ</t>
    </rPh>
    <rPh sb="2" eb="5">
      <t>タヨウセイ</t>
    </rPh>
    <rPh sb="5" eb="7">
      <t>ホゼン</t>
    </rPh>
    <rPh sb="7" eb="9">
      <t>ケイカク</t>
    </rPh>
    <rPh sb="10" eb="12">
      <t>サクテイ</t>
    </rPh>
    <phoneticPr fontId="3"/>
  </si>
  <si>
    <t>水質保全</t>
  </si>
  <si>
    <r>
      <t>水質保全計画、農地保全計画の策定</t>
    </r>
    <rPh sb="7" eb="9">
      <t>ノウチ</t>
    </rPh>
    <rPh sb="9" eb="11">
      <t>ホゼン</t>
    </rPh>
    <rPh sb="11" eb="13">
      <t>ケイカク</t>
    </rPh>
    <rPh sb="14" eb="16">
      <t>サクテイ</t>
    </rPh>
    <phoneticPr fontId="3"/>
  </si>
  <si>
    <r>
      <t>水質保全計画の策定</t>
    </r>
    <rPh sb="0" eb="2">
      <t>スイシツ</t>
    </rPh>
    <rPh sb="2" eb="4">
      <t>ホゼン</t>
    </rPh>
    <rPh sb="4" eb="6">
      <t>ケイカク</t>
    </rPh>
    <rPh sb="7" eb="9">
      <t>サクテイ</t>
    </rPh>
    <phoneticPr fontId="3"/>
  </si>
  <si>
    <r>
      <t>農地の保全に係る計画の策定</t>
    </r>
    <rPh sb="0" eb="2">
      <t>ノウチ</t>
    </rPh>
    <rPh sb="3" eb="5">
      <t>ホゼン</t>
    </rPh>
    <rPh sb="6" eb="7">
      <t>カカ</t>
    </rPh>
    <rPh sb="8" eb="10">
      <t>ケイカク</t>
    </rPh>
    <rPh sb="11" eb="13">
      <t>サクテイ</t>
    </rPh>
    <phoneticPr fontId="3"/>
  </si>
  <si>
    <r>
      <t>景観形成・
生活環境保全</t>
    </r>
    <phoneticPr fontId="3"/>
  </si>
  <si>
    <r>
      <t>景観形成計画、
生活環境保全計画の策定</t>
    </r>
    <rPh sb="4" eb="6">
      <t>ケイカク</t>
    </rPh>
    <phoneticPr fontId="3"/>
  </si>
  <si>
    <r>
      <t>景観形成、生活環境保全計画の策定</t>
    </r>
    <rPh sb="0" eb="2">
      <t>ケイカン</t>
    </rPh>
    <rPh sb="2" eb="4">
      <t>ケイセイ</t>
    </rPh>
    <rPh sb="5" eb="7">
      <t>セイカツ</t>
    </rPh>
    <rPh sb="7" eb="9">
      <t>カンキョウ</t>
    </rPh>
    <rPh sb="9" eb="11">
      <t>ホゼン</t>
    </rPh>
    <rPh sb="11" eb="13">
      <t>ケイカク</t>
    </rPh>
    <rPh sb="14" eb="16">
      <t>サクテイ</t>
    </rPh>
    <phoneticPr fontId="3"/>
  </si>
  <si>
    <r>
      <t>水田貯留機能増進・
地下水かん養</t>
    </r>
    <phoneticPr fontId="3"/>
  </si>
  <si>
    <r>
      <t>水田貯留機能増進計画、
地下水かん養活動計画の策定</t>
    </r>
    <rPh sb="6" eb="8">
      <t>ゾウシン</t>
    </rPh>
    <rPh sb="8" eb="10">
      <t>ケイカク</t>
    </rPh>
    <rPh sb="12" eb="15">
      <t>チカスイ</t>
    </rPh>
    <rPh sb="17" eb="18">
      <t>ヨウ</t>
    </rPh>
    <rPh sb="18" eb="20">
      <t>カツドウ</t>
    </rPh>
    <rPh sb="20" eb="22">
      <t>ケイカク</t>
    </rPh>
    <phoneticPr fontId="3"/>
  </si>
  <si>
    <r>
      <t>水田貯留機能増進に係る地域計画の策定</t>
    </r>
    <rPh sb="0" eb="2">
      <t>スイデン</t>
    </rPh>
    <rPh sb="2" eb="4">
      <t>チョリュウ</t>
    </rPh>
    <rPh sb="4" eb="6">
      <t>キノウ</t>
    </rPh>
    <rPh sb="6" eb="8">
      <t>ゾウシン</t>
    </rPh>
    <rPh sb="9" eb="10">
      <t>カカ</t>
    </rPh>
    <rPh sb="11" eb="13">
      <t>チイキ</t>
    </rPh>
    <rPh sb="13" eb="15">
      <t>ケイカク</t>
    </rPh>
    <rPh sb="16" eb="18">
      <t>サクテイ</t>
    </rPh>
    <phoneticPr fontId="3"/>
  </si>
  <si>
    <r>
      <t>地下水かん養に係る地域計画の策定</t>
    </r>
    <rPh sb="0" eb="3">
      <t>チカスイ</t>
    </rPh>
    <rPh sb="5" eb="6">
      <t>ヨウ</t>
    </rPh>
    <rPh sb="7" eb="8">
      <t>カカ</t>
    </rPh>
    <rPh sb="9" eb="11">
      <t>チイキ</t>
    </rPh>
    <rPh sb="11" eb="13">
      <t>ケイカク</t>
    </rPh>
    <rPh sb="14" eb="16">
      <t>サクテイ</t>
    </rPh>
    <phoneticPr fontId="3"/>
  </si>
  <si>
    <t>資源循環</t>
  </si>
  <si>
    <t>資源循環計画の策定</t>
  </si>
  <si>
    <r>
      <t>資源循環に係る地域計画の策定</t>
    </r>
    <rPh sb="0" eb="2">
      <t>シゲン</t>
    </rPh>
    <rPh sb="2" eb="4">
      <t>ジュンカン</t>
    </rPh>
    <rPh sb="5" eb="6">
      <t>カカ</t>
    </rPh>
    <rPh sb="7" eb="9">
      <t>チイキ</t>
    </rPh>
    <rPh sb="9" eb="11">
      <t>ケイカク</t>
    </rPh>
    <rPh sb="12" eb="14">
      <t>サクテイ</t>
    </rPh>
    <phoneticPr fontId="3"/>
  </si>
  <si>
    <t>生物の生息状況の把握</t>
  </si>
  <si>
    <r>
      <t>生物の生息状況の把握</t>
    </r>
    <rPh sb="0" eb="2">
      <t>セイブツ</t>
    </rPh>
    <rPh sb="3" eb="5">
      <t>セイソク</t>
    </rPh>
    <rPh sb="5" eb="7">
      <t>ジョウキョウ</t>
    </rPh>
    <rPh sb="8" eb="10">
      <t>ハアク</t>
    </rPh>
    <phoneticPr fontId="3"/>
  </si>
  <si>
    <t>外来種の駆除</t>
  </si>
  <si>
    <r>
      <t>外来種の駆除</t>
    </r>
    <rPh sb="0" eb="3">
      <t>ガイライシュ</t>
    </rPh>
    <rPh sb="4" eb="6">
      <t>クジョ</t>
    </rPh>
    <phoneticPr fontId="3"/>
  </si>
  <si>
    <r>
      <t>その他（生態系保全）</t>
    </r>
    <rPh sb="2" eb="3">
      <t>タ</t>
    </rPh>
    <rPh sb="4" eb="7">
      <t>セイタイケイ</t>
    </rPh>
    <rPh sb="7" eb="9">
      <t>ホゼン</t>
    </rPh>
    <phoneticPr fontId="3"/>
  </si>
  <si>
    <r>
      <t>生物多様性保全に配慮した施設の適正管理</t>
    </r>
    <rPh sb="0" eb="2">
      <t>セイブツ</t>
    </rPh>
    <rPh sb="2" eb="5">
      <t>タヨウセイ</t>
    </rPh>
    <rPh sb="5" eb="7">
      <t>ホゼン</t>
    </rPh>
    <rPh sb="8" eb="10">
      <t>ハイリョ</t>
    </rPh>
    <rPh sb="12" eb="14">
      <t>シセツ</t>
    </rPh>
    <rPh sb="15" eb="17">
      <t>テキセイ</t>
    </rPh>
    <rPh sb="17" eb="19">
      <t>カンリ</t>
    </rPh>
    <phoneticPr fontId="3"/>
  </si>
  <si>
    <r>
      <t>水田を活用した生息環境の提供</t>
    </r>
    <rPh sb="0" eb="2">
      <t>スイデン</t>
    </rPh>
    <rPh sb="3" eb="5">
      <t>カツヨウ</t>
    </rPh>
    <rPh sb="7" eb="9">
      <t>セイソク</t>
    </rPh>
    <rPh sb="9" eb="11">
      <t>カンキョウ</t>
    </rPh>
    <rPh sb="12" eb="14">
      <t>テイキョウ</t>
    </rPh>
    <phoneticPr fontId="3"/>
  </si>
  <si>
    <r>
      <t>生物の生活史を考慮した適正管理</t>
    </r>
    <rPh sb="0" eb="2">
      <t>セイブツ</t>
    </rPh>
    <rPh sb="3" eb="6">
      <t>セイカツシ</t>
    </rPh>
    <rPh sb="7" eb="9">
      <t>コウリョ</t>
    </rPh>
    <rPh sb="11" eb="13">
      <t>テキセイ</t>
    </rPh>
    <rPh sb="13" eb="15">
      <t>カンリ</t>
    </rPh>
    <phoneticPr fontId="3"/>
  </si>
  <si>
    <r>
      <t>放流・植栽を通じた在来生物の育成</t>
    </r>
    <rPh sb="0" eb="2">
      <t>ホウリュウ</t>
    </rPh>
    <rPh sb="3" eb="5">
      <t>ショクサイ</t>
    </rPh>
    <rPh sb="6" eb="7">
      <t>ツウ</t>
    </rPh>
    <rPh sb="9" eb="11">
      <t>ザイライ</t>
    </rPh>
    <rPh sb="11" eb="13">
      <t>セイブツ</t>
    </rPh>
    <rPh sb="14" eb="16">
      <t>イクセイ</t>
    </rPh>
    <phoneticPr fontId="3"/>
  </si>
  <si>
    <r>
      <t>希少種の監視</t>
    </r>
    <rPh sb="0" eb="3">
      <t>キショウシュ</t>
    </rPh>
    <rPh sb="4" eb="6">
      <t>カンシ</t>
    </rPh>
    <phoneticPr fontId="3"/>
  </si>
  <si>
    <r>
      <t>水質保全</t>
    </r>
    <rPh sb="0" eb="2">
      <t>スイシツ</t>
    </rPh>
    <rPh sb="2" eb="4">
      <t>ホゼン</t>
    </rPh>
    <phoneticPr fontId="3"/>
  </si>
  <si>
    <t>水質モニタリングの実施・記録管理</t>
  </si>
  <si>
    <r>
      <t>水質モニタリングの実施・記録管理</t>
    </r>
    <rPh sb="0" eb="2">
      <t>スイシツ</t>
    </rPh>
    <rPh sb="9" eb="11">
      <t>ジッシ</t>
    </rPh>
    <rPh sb="12" eb="14">
      <t>キロク</t>
    </rPh>
    <rPh sb="14" eb="16">
      <t>カンリ</t>
    </rPh>
    <phoneticPr fontId="3"/>
  </si>
  <si>
    <r>
      <t>畑からの土砂流出対策</t>
    </r>
    <rPh sb="0" eb="1">
      <t>ハタケ</t>
    </rPh>
    <rPh sb="4" eb="6">
      <t>ドシャ</t>
    </rPh>
    <rPh sb="6" eb="8">
      <t>リュウシュツ</t>
    </rPh>
    <rPh sb="8" eb="10">
      <t>タイサク</t>
    </rPh>
    <phoneticPr fontId="3"/>
  </si>
  <si>
    <r>
      <t>排水路沿いの林地帯等の適正管理</t>
    </r>
    <rPh sb="0" eb="3">
      <t>ハイスイロ</t>
    </rPh>
    <rPh sb="3" eb="4">
      <t>ゾ</t>
    </rPh>
    <rPh sb="6" eb="7">
      <t>リン</t>
    </rPh>
    <rPh sb="7" eb="9">
      <t>チタイ</t>
    </rPh>
    <rPh sb="9" eb="10">
      <t>トウ</t>
    </rPh>
    <rPh sb="11" eb="13">
      <t>テキセイ</t>
    </rPh>
    <rPh sb="13" eb="15">
      <t>カンリ</t>
    </rPh>
    <phoneticPr fontId="3"/>
  </si>
  <si>
    <r>
      <t>沈砂池の適正管理</t>
    </r>
    <rPh sb="0" eb="1">
      <t>チン</t>
    </rPh>
    <rPh sb="1" eb="2">
      <t>サ</t>
    </rPh>
    <rPh sb="2" eb="3">
      <t>イケ</t>
    </rPh>
    <rPh sb="4" eb="6">
      <t>テキセイ</t>
    </rPh>
    <rPh sb="6" eb="8">
      <t>カンリ</t>
    </rPh>
    <phoneticPr fontId="3"/>
  </si>
  <si>
    <r>
      <t>土壌流出防止のためのグリーンベルト等の適正管理</t>
    </r>
    <rPh sb="0" eb="2">
      <t>ドジョウ</t>
    </rPh>
    <rPh sb="2" eb="4">
      <t>リュウシュツ</t>
    </rPh>
    <rPh sb="4" eb="6">
      <t>ボウシ</t>
    </rPh>
    <rPh sb="17" eb="18">
      <t>トウ</t>
    </rPh>
    <rPh sb="19" eb="21">
      <t>テキセイ</t>
    </rPh>
    <rPh sb="21" eb="23">
      <t>カンリ</t>
    </rPh>
    <phoneticPr fontId="3"/>
  </si>
  <si>
    <r>
      <t>その他（水質保全）</t>
    </r>
    <rPh sb="2" eb="3">
      <t>タ</t>
    </rPh>
    <rPh sb="4" eb="6">
      <t>スイシツ</t>
    </rPh>
    <rPh sb="6" eb="8">
      <t>ホゼン</t>
    </rPh>
    <phoneticPr fontId="3"/>
  </si>
  <si>
    <r>
      <t>水質保全を考慮した施設の適正管理</t>
    </r>
    <rPh sb="0" eb="2">
      <t>スイシツ</t>
    </rPh>
    <rPh sb="2" eb="4">
      <t>ホゼン</t>
    </rPh>
    <rPh sb="5" eb="7">
      <t>コウリョ</t>
    </rPh>
    <rPh sb="9" eb="11">
      <t>シセツ</t>
    </rPh>
    <rPh sb="12" eb="14">
      <t>テキセイ</t>
    </rPh>
    <rPh sb="14" eb="16">
      <t>カンリ</t>
    </rPh>
    <phoneticPr fontId="3"/>
  </si>
  <si>
    <r>
      <t>水田からの排水（濁水）管理</t>
    </r>
    <rPh sb="0" eb="2">
      <t>スイデン</t>
    </rPh>
    <rPh sb="5" eb="7">
      <t>ハイスイ</t>
    </rPh>
    <rPh sb="8" eb="10">
      <t>ダクスイ</t>
    </rPh>
    <rPh sb="11" eb="13">
      <t>カンリ</t>
    </rPh>
    <phoneticPr fontId="3"/>
  </si>
  <si>
    <r>
      <t>循環かんがいの実施</t>
    </r>
    <rPh sb="0" eb="2">
      <t>ジュンカン</t>
    </rPh>
    <rPh sb="7" eb="9">
      <t>ジッシ</t>
    </rPh>
    <phoneticPr fontId="3"/>
  </si>
  <si>
    <r>
      <t>非かんがい期における通水</t>
    </r>
    <rPh sb="0" eb="1">
      <t>ヒ</t>
    </rPh>
    <rPh sb="5" eb="6">
      <t>キ</t>
    </rPh>
    <rPh sb="10" eb="12">
      <t>ツウスイ</t>
    </rPh>
    <phoneticPr fontId="3"/>
  </si>
  <si>
    <r>
      <t>管理作業の省力化による水資源の保全</t>
    </r>
    <rPh sb="0" eb="2">
      <t>カンリ</t>
    </rPh>
    <rPh sb="2" eb="4">
      <t>サギョウ</t>
    </rPh>
    <rPh sb="5" eb="8">
      <t>ショウリョクカ</t>
    </rPh>
    <rPh sb="11" eb="14">
      <t>ミズシゲン</t>
    </rPh>
    <rPh sb="15" eb="17">
      <t>ホゼン</t>
    </rPh>
    <phoneticPr fontId="3"/>
  </si>
  <si>
    <r>
      <t>植栽等の景観形成活動</t>
    </r>
    <rPh sb="0" eb="2">
      <t>ショクサイ</t>
    </rPh>
    <rPh sb="2" eb="3">
      <t>トウ</t>
    </rPh>
    <rPh sb="4" eb="6">
      <t>ケイカン</t>
    </rPh>
    <rPh sb="6" eb="8">
      <t>ケイセイ</t>
    </rPh>
    <rPh sb="8" eb="10">
      <t>カツドウ</t>
    </rPh>
    <phoneticPr fontId="3"/>
  </si>
  <si>
    <r>
      <t>景観形成のための施設への植栽等</t>
    </r>
    <rPh sb="0" eb="2">
      <t>ケイカン</t>
    </rPh>
    <rPh sb="2" eb="4">
      <t>ケイセイ</t>
    </rPh>
    <rPh sb="8" eb="10">
      <t>シセツ</t>
    </rPh>
    <rPh sb="12" eb="14">
      <t>ショクサイ</t>
    </rPh>
    <rPh sb="14" eb="15">
      <t>トウ</t>
    </rPh>
    <phoneticPr fontId="3"/>
  </si>
  <si>
    <r>
      <t>農用地等を活用した景観形成活動</t>
    </r>
    <rPh sb="0" eb="3">
      <t>ノウヨウチ</t>
    </rPh>
    <rPh sb="3" eb="4">
      <t>トウ</t>
    </rPh>
    <rPh sb="5" eb="7">
      <t>カツヨウ</t>
    </rPh>
    <rPh sb="9" eb="11">
      <t>ケイカン</t>
    </rPh>
    <rPh sb="11" eb="13">
      <t>ケイセイ</t>
    </rPh>
    <rPh sb="13" eb="15">
      <t>カツドウ</t>
    </rPh>
    <phoneticPr fontId="3"/>
  </si>
  <si>
    <t>施設等の定期的な巡回点検・清掃</t>
  </si>
  <si>
    <r>
      <t>施設等の定期的な巡回点検・清掃</t>
    </r>
    <rPh sb="0" eb="2">
      <t>シセツ</t>
    </rPh>
    <rPh sb="2" eb="3">
      <t>トウ</t>
    </rPh>
    <rPh sb="4" eb="7">
      <t>テイキテキ</t>
    </rPh>
    <rPh sb="8" eb="10">
      <t>ジュンカイ</t>
    </rPh>
    <rPh sb="10" eb="12">
      <t>テンケン</t>
    </rPh>
    <rPh sb="13" eb="15">
      <t>セイソウ</t>
    </rPh>
    <phoneticPr fontId="3"/>
  </si>
  <si>
    <r>
      <t>その他（景観形成・生活環境保全）</t>
    </r>
    <rPh sb="2" eb="3">
      <t>タ</t>
    </rPh>
    <rPh sb="4" eb="6">
      <t>ケイカン</t>
    </rPh>
    <rPh sb="6" eb="8">
      <t>ケイセイ</t>
    </rPh>
    <rPh sb="9" eb="11">
      <t>セイカツ</t>
    </rPh>
    <rPh sb="11" eb="13">
      <t>カンキョウ</t>
    </rPh>
    <rPh sb="13" eb="15">
      <t>ホゼン</t>
    </rPh>
    <phoneticPr fontId="3"/>
  </si>
  <si>
    <r>
      <t>農業用水の地域用水としての利用・管理</t>
    </r>
    <rPh sb="0" eb="2">
      <t>ノウギョウ</t>
    </rPh>
    <rPh sb="2" eb="4">
      <t>ヨウスイ</t>
    </rPh>
    <rPh sb="5" eb="7">
      <t>チイキ</t>
    </rPh>
    <rPh sb="7" eb="9">
      <t>ヨウスイ</t>
    </rPh>
    <rPh sb="13" eb="15">
      <t>リヨウ</t>
    </rPh>
    <rPh sb="16" eb="18">
      <t>カンリ</t>
    </rPh>
    <phoneticPr fontId="3"/>
  </si>
  <si>
    <r>
      <t>伝統的施設や農法の保全・実施</t>
    </r>
    <rPh sb="0" eb="3">
      <t>デントウテキ</t>
    </rPh>
    <rPh sb="3" eb="5">
      <t>シセツ</t>
    </rPh>
    <rPh sb="6" eb="8">
      <t>ノウホウ</t>
    </rPh>
    <rPh sb="9" eb="11">
      <t>ホゼン</t>
    </rPh>
    <rPh sb="12" eb="14">
      <t>ジッシ</t>
    </rPh>
    <phoneticPr fontId="3"/>
  </si>
  <si>
    <r>
      <t>農用地からの風塵の防止活動</t>
    </r>
    <rPh sb="0" eb="3">
      <t>ノウヨウチ</t>
    </rPh>
    <rPh sb="6" eb="8">
      <t>フウジン</t>
    </rPh>
    <rPh sb="9" eb="11">
      <t>ボウシ</t>
    </rPh>
    <rPh sb="11" eb="13">
      <t>カツドウ</t>
    </rPh>
    <phoneticPr fontId="3"/>
  </si>
  <si>
    <t>水田の貯留機能向上活動</t>
  </si>
  <si>
    <r>
      <t>水田の貯留機能向上活動</t>
    </r>
    <rPh sb="0" eb="2">
      <t>スイデン</t>
    </rPh>
    <rPh sb="3" eb="5">
      <t>チョリュウ</t>
    </rPh>
    <rPh sb="5" eb="7">
      <t>キノウ</t>
    </rPh>
    <rPh sb="7" eb="9">
      <t>コウジョウ</t>
    </rPh>
    <rPh sb="9" eb="11">
      <t>カツドウ</t>
    </rPh>
    <phoneticPr fontId="3"/>
  </si>
  <si>
    <r>
      <t>水田の地下水かん養機能向上活動、
水源かん養林の保全</t>
    </r>
    <rPh sb="17" eb="19">
      <t>スイゲン</t>
    </rPh>
    <rPh sb="21" eb="22">
      <t>ヨウ</t>
    </rPh>
    <rPh sb="22" eb="23">
      <t>ハヤシ</t>
    </rPh>
    <rPh sb="24" eb="26">
      <t>ホゼン</t>
    </rPh>
    <phoneticPr fontId="3"/>
  </si>
  <si>
    <r>
      <t>水田の地下水かん養機能向上活動</t>
    </r>
    <rPh sb="0" eb="2">
      <t>スイデン</t>
    </rPh>
    <rPh sb="3" eb="6">
      <t>チカスイ</t>
    </rPh>
    <rPh sb="8" eb="9">
      <t>ヨウ</t>
    </rPh>
    <rPh sb="9" eb="11">
      <t>キノウ</t>
    </rPh>
    <rPh sb="11" eb="13">
      <t>コウジョウ</t>
    </rPh>
    <rPh sb="13" eb="15">
      <t>カツドウ</t>
    </rPh>
    <phoneticPr fontId="3"/>
  </si>
  <si>
    <r>
      <t>水源かん養林の保全</t>
    </r>
    <rPh sb="0" eb="2">
      <t>スイゲン</t>
    </rPh>
    <rPh sb="4" eb="5">
      <t>ヨウ</t>
    </rPh>
    <rPh sb="5" eb="6">
      <t>ハヤシ</t>
    </rPh>
    <rPh sb="7" eb="9">
      <t>ホゼン</t>
    </rPh>
    <phoneticPr fontId="3"/>
  </si>
  <si>
    <t>地域資源の活用・資源循環活動</t>
  </si>
  <si>
    <r>
      <t>地域資源の活用・資源循環のための活動</t>
    </r>
    <rPh sb="0" eb="2">
      <t>チイキ</t>
    </rPh>
    <rPh sb="2" eb="4">
      <t>シゲン</t>
    </rPh>
    <rPh sb="5" eb="7">
      <t>カツヨウ</t>
    </rPh>
    <rPh sb="8" eb="10">
      <t>シゲン</t>
    </rPh>
    <rPh sb="10" eb="12">
      <t>ジュンカン</t>
    </rPh>
    <rPh sb="16" eb="18">
      <t>カツドウ</t>
    </rPh>
    <phoneticPr fontId="3"/>
  </si>
  <si>
    <r>
      <t>啓発・普及</t>
    </r>
    <rPh sb="0" eb="2">
      <t>ケイハツ</t>
    </rPh>
    <rPh sb="3" eb="5">
      <t>フキュウ</t>
    </rPh>
    <phoneticPr fontId="3"/>
  </si>
  <si>
    <r>
      <t>啓発・普及活動</t>
    </r>
    <rPh sb="0" eb="2">
      <t>ケイハツ</t>
    </rPh>
    <rPh sb="3" eb="5">
      <t>フキュウ</t>
    </rPh>
    <rPh sb="5" eb="7">
      <t>カツドウ</t>
    </rPh>
    <phoneticPr fontId="3"/>
  </si>
  <si>
    <r>
      <t>広報活動</t>
    </r>
    <rPh sb="0" eb="2">
      <t>コウホウ</t>
    </rPh>
    <rPh sb="2" eb="4">
      <t>カツドウ</t>
    </rPh>
    <phoneticPr fontId="3"/>
  </si>
  <si>
    <r>
      <t>啓発活動</t>
    </r>
    <rPh sb="0" eb="2">
      <t>ケイハツ</t>
    </rPh>
    <rPh sb="2" eb="4">
      <t>カツドウ</t>
    </rPh>
    <phoneticPr fontId="3"/>
  </si>
  <si>
    <r>
      <t>地域住民等との交流活動</t>
    </r>
    <rPh sb="0" eb="2">
      <t>チイキ</t>
    </rPh>
    <rPh sb="2" eb="4">
      <t>ジュウミン</t>
    </rPh>
    <rPh sb="4" eb="5">
      <t>トウ</t>
    </rPh>
    <rPh sb="7" eb="9">
      <t>コウリュウ</t>
    </rPh>
    <rPh sb="9" eb="11">
      <t>カツドウ</t>
    </rPh>
    <phoneticPr fontId="3"/>
  </si>
  <si>
    <r>
      <t>学校教育等との連携</t>
    </r>
    <rPh sb="0" eb="2">
      <t>ガッコウ</t>
    </rPh>
    <rPh sb="2" eb="4">
      <t>キョウイク</t>
    </rPh>
    <rPh sb="4" eb="5">
      <t>トウ</t>
    </rPh>
    <rPh sb="7" eb="9">
      <t>レンケイ</t>
    </rPh>
    <phoneticPr fontId="3"/>
  </si>
  <si>
    <r>
      <t>行政機関等との連携</t>
    </r>
    <rPh sb="0" eb="2">
      <t>ギョウセイ</t>
    </rPh>
    <rPh sb="2" eb="4">
      <t>キカン</t>
    </rPh>
    <rPh sb="4" eb="5">
      <t>トウ</t>
    </rPh>
    <rPh sb="7" eb="9">
      <t>レンケイ</t>
    </rPh>
    <phoneticPr fontId="3"/>
  </si>
  <si>
    <r>
      <t>地域内の規制等の取り決め</t>
    </r>
    <rPh sb="0" eb="2">
      <t>チイキ</t>
    </rPh>
    <rPh sb="2" eb="3">
      <t>ナイ</t>
    </rPh>
    <rPh sb="4" eb="6">
      <t>キセイ</t>
    </rPh>
    <rPh sb="6" eb="7">
      <t>トウ</t>
    </rPh>
    <rPh sb="8" eb="9">
      <t>ト</t>
    </rPh>
    <rPh sb="10" eb="11">
      <t>キ</t>
    </rPh>
    <phoneticPr fontId="3"/>
  </si>
  <si>
    <r>
      <t>（多面的機能の増進を図る活動）</t>
    </r>
    <phoneticPr fontId="3"/>
  </si>
  <si>
    <r>
      <t>増進活動</t>
    </r>
    <phoneticPr fontId="3"/>
  </si>
  <si>
    <t>遊休農地の有効活用</t>
  </si>
  <si>
    <r>
      <t>遊休農地の有効活用</t>
    </r>
    <rPh sb="0" eb="2">
      <t>ユウキュウ</t>
    </rPh>
    <rPh sb="2" eb="4">
      <t>ノウチ</t>
    </rPh>
    <rPh sb="5" eb="7">
      <t>ユウコウ</t>
    </rPh>
    <rPh sb="7" eb="9">
      <t>カツヨウ</t>
    </rPh>
    <phoneticPr fontId="3"/>
  </si>
  <si>
    <r>
      <t>鳥獣被害防止対策及び環境改善活動の強化</t>
    </r>
    <rPh sb="0" eb="2">
      <t>チョウジュウ</t>
    </rPh>
    <rPh sb="2" eb="4">
      <t>ヒガイ</t>
    </rPh>
    <rPh sb="4" eb="6">
      <t>ボウシ</t>
    </rPh>
    <rPh sb="6" eb="8">
      <t>タイサク</t>
    </rPh>
    <rPh sb="8" eb="9">
      <t>オヨ</t>
    </rPh>
    <rPh sb="10" eb="12">
      <t>カンキョウ</t>
    </rPh>
    <rPh sb="12" eb="14">
      <t>カイゼン</t>
    </rPh>
    <phoneticPr fontId="3"/>
  </si>
  <si>
    <r>
      <t>農地周りの共同活動の強化</t>
    </r>
    <rPh sb="0" eb="2">
      <t>ノウチ</t>
    </rPh>
    <rPh sb="2" eb="3">
      <t>マワ</t>
    </rPh>
    <rPh sb="5" eb="7">
      <t>キョウドウ</t>
    </rPh>
    <rPh sb="7" eb="9">
      <t>カツドウ</t>
    </rPh>
    <rPh sb="10" eb="12">
      <t>キョウカ</t>
    </rPh>
    <phoneticPr fontId="3"/>
  </si>
  <si>
    <t>地域住民による直営施工</t>
  </si>
  <si>
    <r>
      <t>地域住民による直営施工</t>
    </r>
    <rPh sb="0" eb="2">
      <t>チイキ</t>
    </rPh>
    <rPh sb="2" eb="4">
      <t>ジュウミン</t>
    </rPh>
    <rPh sb="7" eb="9">
      <t>チョクエイ</t>
    </rPh>
    <rPh sb="9" eb="11">
      <t>セコウ</t>
    </rPh>
    <phoneticPr fontId="3"/>
  </si>
  <si>
    <t>防災・減災力の強化</t>
  </si>
  <si>
    <r>
      <t>防災・減災力の強化</t>
    </r>
    <rPh sb="0" eb="2">
      <t>ボウサイ</t>
    </rPh>
    <rPh sb="3" eb="5">
      <t>ゲンサイ</t>
    </rPh>
    <rPh sb="5" eb="6">
      <t>リョク</t>
    </rPh>
    <rPh sb="7" eb="9">
      <t>キョウカ</t>
    </rPh>
    <phoneticPr fontId="3"/>
  </si>
  <si>
    <t>農村環境保全活動の幅広い展開</t>
  </si>
  <si>
    <r>
      <t>農村環境保全活動の幅広い展開</t>
    </r>
    <rPh sb="0" eb="2">
      <t>ノウソン</t>
    </rPh>
    <rPh sb="2" eb="4">
      <t>カンキョウ</t>
    </rPh>
    <rPh sb="4" eb="6">
      <t>ホゼン</t>
    </rPh>
    <rPh sb="6" eb="8">
      <t>カツドウ</t>
    </rPh>
    <rPh sb="9" eb="11">
      <t>ハバヒロ</t>
    </rPh>
    <rPh sb="12" eb="14">
      <t>テンカイ</t>
    </rPh>
    <phoneticPr fontId="3"/>
  </si>
  <si>
    <r>
      <t>やすらぎ・福祉及び教育機能の活用</t>
    </r>
    <phoneticPr fontId="91"/>
  </si>
  <si>
    <r>
      <t>医療・福祉との連携</t>
    </r>
    <rPh sb="0" eb="2">
      <t>イリョウ</t>
    </rPh>
    <rPh sb="3" eb="5">
      <t>フクシ</t>
    </rPh>
    <rPh sb="7" eb="9">
      <t>レンケイ</t>
    </rPh>
    <phoneticPr fontId="3"/>
  </si>
  <si>
    <r>
      <t>農村文化の伝承を通じた
農村コミュニティの強化</t>
    </r>
    <phoneticPr fontId="3"/>
  </si>
  <si>
    <r>
      <t>農村文化の伝承を通じた農村コミュニティの強化</t>
    </r>
    <rPh sb="0" eb="2">
      <t>ノウソン</t>
    </rPh>
    <rPh sb="2" eb="4">
      <t>ブンカ</t>
    </rPh>
    <rPh sb="5" eb="7">
      <t>デンショウ</t>
    </rPh>
    <rPh sb="8" eb="9">
      <t>ツウ</t>
    </rPh>
    <rPh sb="11" eb="13">
      <t>ノウソン</t>
    </rPh>
    <rPh sb="20" eb="22">
      <t>キョウカ</t>
    </rPh>
    <phoneticPr fontId="3"/>
  </si>
  <si>
    <r>
      <t>都道府県、市町村が特に認める活動</t>
    </r>
    <rPh sb="0" eb="4">
      <t>トドウフケン</t>
    </rPh>
    <rPh sb="5" eb="8">
      <t>シチョウソン</t>
    </rPh>
    <rPh sb="9" eb="10">
      <t>トク</t>
    </rPh>
    <rPh sb="11" eb="12">
      <t>ミト</t>
    </rPh>
    <rPh sb="14" eb="16">
      <t>カツドウ</t>
    </rPh>
    <phoneticPr fontId="3"/>
  </si>
  <si>
    <r>
      <t>広報活動・農的関係人口の拡大</t>
    </r>
    <rPh sb="0" eb="2">
      <t>コウホウ</t>
    </rPh>
    <rPh sb="2" eb="4">
      <t>カツドウ</t>
    </rPh>
    <rPh sb="5" eb="11">
      <t>ノウテキカンケイジンコウ</t>
    </rPh>
    <rPh sb="12" eb="14">
      <t>カクダイ</t>
    </rPh>
    <phoneticPr fontId="3"/>
  </si>
  <si>
    <r>
      <t>【資源向上活動（施設の長寿命化のための活動）】</t>
    </r>
    <rPh sb="8" eb="10">
      <t>シセツ</t>
    </rPh>
    <rPh sb="11" eb="15">
      <t>チョウジュミョウカ</t>
    </rPh>
    <phoneticPr fontId="3"/>
  </si>
  <si>
    <r>
      <t>３（長寿命化）</t>
    </r>
    <rPh sb="2" eb="6">
      <t>チョウジュミョウカ</t>
    </rPh>
    <phoneticPr fontId="3"/>
  </si>
  <si>
    <r>
      <t>水路の破損部分の補修</t>
    </r>
    <rPh sb="0" eb="2">
      <t>スイロ</t>
    </rPh>
    <rPh sb="3" eb="5">
      <t>ハソン</t>
    </rPh>
    <rPh sb="5" eb="7">
      <t>ブブン</t>
    </rPh>
    <rPh sb="8" eb="10">
      <t>ホシュウ</t>
    </rPh>
    <phoneticPr fontId="3"/>
  </si>
  <si>
    <r>
      <t>水路の老朽化部分の補修</t>
    </r>
    <rPh sb="0" eb="2">
      <t>スイロ</t>
    </rPh>
    <rPh sb="3" eb="6">
      <t>ロウキュウカ</t>
    </rPh>
    <rPh sb="6" eb="8">
      <t>ブブン</t>
    </rPh>
    <rPh sb="9" eb="11">
      <t>ホシュウ</t>
    </rPh>
    <phoneticPr fontId="3"/>
  </si>
  <si>
    <r>
      <t>水路側壁の嵩上げ</t>
    </r>
    <rPh sb="0" eb="2">
      <t>スイロ</t>
    </rPh>
    <rPh sb="2" eb="4">
      <t>ソクヘキ</t>
    </rPh>
    <rPh sb="5" eb="7">
      <t>カサア</t>
    </rPh>
    <phoneticPr fontId="3"/>
  </si>
  <si>
    <r>
      <t>U字フリューム等既設水路の再布設</t>
    </r>
    <rPh sb="1" eb="2">
      <t>ジ</t>
    </rPh>
    <rPh sb="7" eb="8">
      <t>トウ</t>
    </rPh>
    <rPh sb="8" eb="10">
      <t>キセツ</t>
    </rPh>
    <rPh sb="10" eb="12">
      <t>スイロ</t>
    </rPh>
    <rPh sb="13" eb="14">
      <t>サイ</t>
    </rPh>
    <rPh sb="14" eb="16">
      <t>フセツ</t>
    </rPh>
    <phoneticPr fontId="3"/>
  </si>
  <si>
    <r>
      <t>集水枡、分水枡の補修</t>
    </r>
    <rPh sb="0" eb="2">
      <t>シュウスイ</t>
    </rPh>
    <rPh sb="2" eb="3">
      <t>マス</t>
    </rPh>
    <rPh sb="4" eb="6">
      <t>ブンスイ</t>
    </rPh>
    <rPh sb="6" eb="7">
      <t>マス</t>
    </rPh>
    <rPh sb="8" eb="10">
      <t>ホシュウ</t>
    </rPh>
    <phoneticPr fontId="3"/>
  </si>
  <si>
    <r>
      <t>ゲート、ポンプの補修</t>
    </r>
    <rPh sb="8" eb="10">
      <t>ホシュウ</t>
    </rPh>
    <phoneticPr fontId="3"/>
  </si>
  <si>
    <r>
      <t>安全施設の補修</t>
    </r>
    <rPh sb="0" eb="2">
      <t>アンゼン</t>
    </rPh>
    <rPh sb="2" eb="4">
      <t>シセツ</t>
    </rPh>
    <rPh sb="5" eb="7">
      <t>ホシュウ</t>
    </rPh>
    <phoneticPr fontId="3"/>
  </si>
  <si>
    <r>
      <t>水路の更新等</t>
    </r>
    <rPh sb="0" eb="2">
      <t>スイロ</t>
    </rPh>
    <rPh sb="3" eb="5">
      <t>コウシン</t>
    </rPh>
    <rPh sb="5" eb="6">
      <t>トウ</t>
    </rPh>
    <phoneticPr fontId="3"/>
  </si>
  <si>
    <r>
      <t>素掘り水路からコンクリート水路への更新</t>
    </r>
    <rPh sb="0" eb="2">
      <t>スボ</t>
    </rPh>
    <rPh sb="3" eb="5">
      <t>スイロ</t>
    </rPh>
    <rPh sb="13" eb="15">
      <t>スイロ</t>
    </rPh>
    <rPh sb="17" eb="19">
      <t>コウシン</t>
    </rPh>
    <phoneticPr fontId="3"/>
  </si>
  <si>
    <r>
      <t>水路の更新</t>
    </r>
    <rPh sb="0" eb="2">
      <t>スイロ</t>
    </rPh>
    <rPh sb="3" eb="5">
      <t>コウシン</t>
    </rPh>
    <phoneticPr fontId="3"/>
  </si>
  <si>
    <r>
      <t>ゲート、ポンプの更新</t>
    </r>
    <rPh sb="8" eb="10">
      <t>コウシン</t>
    </rPh>
    <phoneticPr fontId="3"/>
  </si>
  <si>
    <r>
      <t>安全施設の設置</t>
    </r>
    <rPh sb="0" eb="2">
      <t>アンゼン</t>
    </rPh>
    <rPh sb="2" eb="4">
      <t>シセツ</t>
    </rPh>
    <rPh sb="5" eb="7">
      <t>セッチ</t>
    </rPh>
    <phoneticPr fontId="3"/>
  </si>
  <si>
    <r>
      <t>農道路肩、農道法面の補修</t>
    </r>
    <rPh sb="0" eb="2">
      <t>ノウドウ</t>
    </rPh>
    <rPh sb="2" eb="4">
      <t>ロカタ</t>
    </rPh>
    <rPh sb="5" eb="7">
      <t>ノウドウ</t>
    </rPh>
    <rPh sb="7" eb="9">
      <t>ノリメン</t>
    </rPh>
    <rPh sb="10" eb="12">
      <t>ホシュウ</t>
    </rPh>
    <phoneticPr fontId="3"/>
  </si>
  <si>
    <r>
      <t>舗装の打換え（一部）</t>
    </r>
    <rPh sb="0" eb="2">
      <t>ホソウ</t>
    </rPh>
    <rPh sb="3" eb="4">
      <t>ウ</t>
    </rPh>
    <rPh sb="4" eb="5">
      <t>カ</t>
    </rPh>
    <rPh sb="7" eb="9">
      <t>イチブ</t>
    </rPh>
    <phoneticPr fontId="3"/>
  </si>
  <si>
    <r>
      <t>農道側溝の補修</t>
    </r>
    <rPh sb="0" eb="2">
      <t>ノウドウ</t>
    </rPh>
    <rPh sb="2" eb="4">
      <t>ソッコウ</t>
    </rPh>
    <rPh sb="5" eb="7">
      <t>ホシュウ</t>
    </rPh>
    <phoneticPr fontId="3"/>
  </si>
  <si>
    <r>
      <t>農道の更新等</t>
    </r>
    <rPh sb="0" eb="2">
      <t>ノウドウ</t>
    </rPh>
    <rPh sb="3" eb="5">
      <t>コウシン</t>
    </rPh>
    <rPh sb="5" eb="6">
      <t>トウ</t>
    </rPh>
    <phoneticPr fontId="3"/>
  </si>
  <si>
    <r>
      <t>未舗装農道を舗装（砂利、コンクリート、アスファルト）</t>
    </r>
    <rPh sb="0" eb="1">
      <t>ミ</t>
    </rPh>
    <rPh sb="1" eb="3">
      <t>ホソウ</t>
    </rPh>
    <rPh sb="3" eb="5">
      <t>ノウドウ</t>
    </rPh>
    <rPh sb="6" eb="8">
      <t>ホソウ</t>
    </rPh>
    <rPh sb="9" eb="11">
      <t>ジャリ</t>
    </rPh>
    <phoneticPr fontId="3"/>
  </si>
  <si>
    <r>
      <t>側溝蓋の設置</t>
    </r>
    <rPh sb="0" eb="2">
      <t>ソッコウ</t>
    </rPh>
    <rPh sb="2" eb="3">
      <t>フタ</t>
    </rPh>
    <rPh sb="4" eb="6">
      <t>セッチ</t>
    </rPh>
    <phoneticPr fontId="3"/>
  </si>
  <si>
    <r>
      <t>土側溝をコンクリート側溝に更新</t>
    </r>
    <rPh sb="0" eb="1">
      <t>ツチ</t>
    </rPh>
    <rPh sb="1" eb="3">
      <t>ソッコウ</t>
    </rPh>
    <rPh sb="10" eb="12">
      <t>ソッコウ</t>
    </rPh>
    <rPh sb="13" eb="15">
      <t>コウシン</t>
    </rPh>
    <phoneticPr fontId="3"/>
  </si>
  <si>
    <r>
      <t>ため池の補修</t>
    </r>
    <rPh sb="2" eb="3">
      <t>イケ</t>
    </rPh>
    <rPh sb="4" eb="6">
      <t>ホシュウ</t>
    </rPh>
    <phoneticPr fontId="3"/>
  </si>
  <si>
    <r>
      <t>洗掘箇所の補修</t>
    </r>
    <rPh sb="0" eb="1">
      <t>アラ</t>
    </rPh>
    <rPh sb="1" eb="2">
      <t>ホ</t>
    </rPh>
    <rPh sb="2" eb="4">
      <t>カショ</t>
    </rPh>
    <rPh sb="5" eb="7">
      <t>ホシュウ</t>
    </rPh>
    <phoneticPr fontId="3"/>
  </si>
  <si>
    <r>
      <t>漏水箇所の補修</t>
    </r>
    <rPh sb="0" eb="2">
      <t>ロウスイ</t>
    </rPh>
    <rPh sb="2" eb="4">
      <t>カショ</t>
    </rPh>
    <rPh sb="5" eb="7">
      <t>ホシュウ</t>
    </rPh>
    <phoneticPr fontId="3"/>
  </si>
  <si>
    <r>
      <t>取水施設の補修</t>
    </r>
    <rPh sb="0" eb="2">
      <t>シュスイ</t>
    </rPh>
    <rPh sb="2" eb="4">
      <t>シセツ</t>
    </rPh>
    <rPh sb="5" eb="7">
      <t>ホシュウ</t>
    </rPh>
    <phoneticPr fontId="3"/>
  </si>
  <si>
    <r>
      <t>洪水吐の補修</t>
    </r>
    <rPh sb="0" eb="2">
      <t>コウズイ</t>
    </rPh>
    <rPh sb="2" eb="3">
      <t>ハ</t>
    </rPh>
    <rPh sb="4" eb="6">
      <t>ホシュウ</t>
    </rPh>
    <phoneticPr fontId="3"/>
  </si>
  <si>
    <r>
      <t>ため池（附帯施設）の更新等</t>
    </r>
    <rPh sb="2" eb="3">
      <t>イケ</t>
    </rPh>
    <rPh sb="4" eb="6">
      <t>フタイ</t>
    </rPh>
    <rPh sb="6" eb="8">
      <t>シセツ</t>
    </rPh>
    <rPh sb="10" eb="12">
      <t>コウシン</t>
    </rPh>
    <rPh sb="12" eb="13">
      <t>トウ</t>
    </rPh>
    <phoneticPr fontId="3"/>
  </si>
  <si>
    <r>
      <t>ゲート・バルブの更新</t>
    </r>
    <rPh sb="8" eb="10">
      <t>コウシン</t>
    </rPh>
    <phoneticPr fontId="3"/>
  </si>
  <si>
    <r>
      <t>※　都道府県において、要綱基本方針で追加する取組については、取組番号100番台を用いて、上の表に追加すること。</t>
    </r>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</si>
  <si>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r>
      <t>活動記録で選択された取組番号から、区分、項目、取組を自動入力するための表</t>
    </r>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</si>
  <si>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r>
      <t>実施回数のカウント</t>
    </r>
    <rPh sb="0" eb="2">
      <t>ジッシ</t>
    </rPh>
    <rPh sb="2" eb="4">
      <t>カイスウ</t>
    </rPh>
    <phoneticPr fontId="2"/>
  </si>
  <si>
    <r>
      <t>←活動記録に活動項目番号が入力された回数をカウントし、これをもとに実施状況報告書の「実施欄」の○、×を判定しています。</t>
    </r>
    <rPh sb="6" eb="8">
      <t>カツドウ</t>
    </rPh>
    <rPh sb="8" eb="10">
      <t>コウモク</t>
    </rPh>
    <rPh sb="51" eb="53">
      <t>ハンテイ</t>
    </rPh>
    <phoneticPr fontId="2"/>
  </si>
  <si>
    <r>
      <t>都道府県の要綱基本方針において活動項目を追加した場合の設定方法</t>
    </r>
    <r>
      <rPr>
        <rFont val="Meiryo UI"/>
        <charset val="128"/>
        <family val="3"/>
        <b/>
        <color rgb="FF000000"/>
        <sz val="12"/>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</si>
  <si>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r>
      <t>A.■か□</t>
    </r>
    <phoneticPr fontId="3"/>
  </si>
  <si>
    <r>
      <t>B.○か空白</t>
    </r>
    <rPh sb="4" eb="6">
      <t>クウハク</t>
    </rPh>
    <phoneticPr fontId="3"/>
  </si>
  <si>
    <r>
      <t>C.○か－か×</t>
    </r>
    <phoneticPr fontId="3"/>
  </si>
  <si>
    <r>
      <t>D.農村環境保全活動のテーマ</t>
    </r>
    <rPh sb="2" eb="4">
      <t>ノウソン</t>
    </rPh>
    <rPh sb="4" eb="6">
      <t>カンキョウ</t>
    </rPh>
    <rPh sb="6" eb="10">
      <t>ホゼンカツドウ</t>
    </rPh>
    <phoneticPr fontId="2"/>
  </si>
  <si>
    <r>
      <t>E.高度な保全活動</t>
    </r>
    <rPh sb="2" eb="4">
      <t>コウド</t>
    </rPh>
    <rPh sb="5" eb="9">
      <t>ホゼンカツドウ</t>
    </rPh>
    <phoneticPr fontId="2"/>
  </si>
  <si>
    <r>
      <t>F.施設</t>
    </r>
    <rPh sb="2" eb="4">
      <t>シセツ</t>
    </rPh>
    <phoneticPr fontId="2"/>
  </si>
  <si>
    <r>
      <t>G.単位</t>
    </r>
    <rPh sb="2" eb="4">
      <t>タンイ</t>
    </rPh>
    <phoneticPr fontId="2"/>
  </si>
  <si>
    <r>
      <t>H.構成員一覧の分類</t>
    </r>
    <rPh sb="2" eb="5">
      <t>コウセイイン</t>
    </rPh>
    <rPh sb="5" eb="7">
      <t>イチラン</t>
    </rPh>
    <rPh sb="8" eb="10">
      <t>ブンルイ</t>
    </rPh>
    <phoneticPr fontId="2"/>
  </si>
  <si>
    <r>
      <t>I.金銭出納簿の区分</t>
    </r>
    <rPh sb="2" eb="4">
      <t>キンセン</t>
    </rPh>
    <rPh sb="4" eb="7">
      <t>スイトウボ</t>
    </rPh>
    <rPh sb="8" eb="10">
      <t>クブン</t>
    </rPh>
    <phoneticPr fontId="2"/>
  </si>
  <si>
    <r>
      <t>J.金銭出納簿の収支の分類</t>
    </r>
    <rPh sb="2" eb="4">
      <t>キンセン</t>
    </rPh>
    <rPh sb="4" eb="7">
      <t>スイトウボ</t>
    </rPh>
    <rPh sb="8" eb="10">
      <t>シュウシ</t>
    </rPh>
    <rPh sb="11" eb="13">
      <t>ブンルイ</t>
    </rPh>
    <phoneticPr fontId="2"/>
  </si>
  <si>
    <r>
      <t>番号</t>
    </r>
    <rPh sb="0" eb="2">
      <t>バンゴウ</t>
    </rPh>
    <phoneticPr fontId="2"/>
  </si>
  <si>
    <r>
      <t>活動区分</t>
    </r>
    <rPh sb="0" eb="2">
      <t>カツドウ</t>
    </rPh>
    <rPh sb="2" eb="4">
      <t>クブン</t>
    </rPh>
    <phoneticPr fontId="2"/>
  </si>
  <si>
    <r>
      <t>要綱基本方針において活動項目を追加した場合、以下の方法により修正することができます。</t>
    </r>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</si>
  <si>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r>
      <t>生態系保全</t>
    </r>
    <rPh sb="0" eb="3">
      <t>セイタイケイ</t>
    </rPh>
    <rPh sb="3" eb="5">
      <t>ホゼン</t>
    </rPh>
    <phoneticPr fontId="2"/>
  </si>
  <si>
    <r>
      <t>循環かんがいによる水質保全</t>
    </r>
    <rPh sb="0" eb="2">
      <t>ジュンカン</t>
    </rPh>
    <rPh sb="9" eb="11">
      <t>スイシツ</t>
    </rPh>
    <rPh sb="11" eb="13">
      <t>ホゼン</t>
    </rPh>
    <phoneticPr fontId="2"/>
  </si>
  <si>
    <r>
      <t>水路</t>
    </r>
    <rPh sb="0" eb="2">
      <t>スイロ</t>
    </rPh>
    <phoneticPr fontId="2"/>
  </si>
  <si>
    <r>
      <t>km</t>
    </r>
    <phoneticPr fontId="2"/>
  </si>
  <si>
    <r>
      <t>１.農業者個人</t>
    </r>
    <rPh sb="2" eb="5">
      <t>ノウギョウシャ</t>
    </rPh>
    <rPh sb="5" eb="7">
      <t>コジン</t>
    </rPh>
    <phoneticPr fontId="2"/>
  </si>
  <si>
    <t>200 事務処理</t>
  </si>
  <si>
    <r>
      <t>●共通：活動記録で、追加した活動番号を入力できるようにする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2"/>
  </si>
  <si>
    <r>
      <t>□</t>
    </r>
    <phoneticPr fontId="3"/>
  </si>
  <si>
    <r>
      <t>－</t>
    </r>
    <phoneticPr fontId="2"/>
  </si>
  <si>
    <r>
      <t>水質保全</t>
    </r>
    <rPh sb="0" eb="2">
      <t>スイシツ</t>
    </rPh>
    <rPh sb="2" eb="4">
      <t>ホゼン</t>
    </rPh>
    <phoneticPr fontId="2"/>
  </si>
  <si>
    <r>
      <t>浄化水路による水質保全</t>
    </r>
    <rPh sb="0" eb="2">
      <t>ジョウカ</t>
    </rPh>
    <rPh sb="2" eb="4">
      <t>スイロ</t>
    </rPh>
    <rPh sb="7" eb="9">
      <t>スイシツ</t>
    </rPh>
    <rPh sb="9" eb="11">
      <t>ホゼン</t>
    </rPh>
    <phoneticPr fontId="2"/>
  </si>
  <si>
    <r>
      <t>農道</t>
    </r>
    <rPh sb="0" eb="2">
      <t>ノウドウ</t>
    </rPh>
    <phoneticPr fontId="2"/>
  </si>
  <si>
    <r>
      <t>箇所</t>
    </r>
    <rPh sb="0" eb="2">
      <t>カショ</t>
    </rPh>
    <phoneticPr fontId="2"/>
  </si>
  <si>
    <r>
      <t>２.農事組合法人</t>
    </r>
    <rPh sb="2" eb="4">
      <t>ノウジ</t>
    </rPh>
    <rPh sb="4" eb="6">
      <t>クミアイ</t>
    </rPh>
    <rPh sb="6" eb="8">
      <t>ホウジン</t>
    </rPh>
    <phoneticPr fontId="2"/>
  </si>
  <si>
    <r>
      <t>会議</t>
    </r>
    <rPh sb="0" eb="2">
      <t>カイギ</t>
    </rPh>
    <phoneticPr fontId="3"/>
  </si>
  <si>
    <t>300 会議</t>
  </si>
  <si>
    <r>
      <t>　１）「取組番号早見表シート」及び「取組番号シート」に番号、支払区分、活動区分、活動項目を追加する。</t>
    </r>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</si>
  <si>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r>
      <t>×</t>
    </r>
    <phoneticPr fontId="2"/>
  </si>
  <si>
    <r>
      <t>景観形成・生活環境保全</t>
    </r>
    <rPh sb="0" eb="2">
      <t>ケイカン</t>
    </rPh>
    <rPh sb="2" eb="4">
      <t>ケイセイ</t>
    </rPh>
    <rPh sb="5" eb="7">
      <t>セイカツ</t>
    </rPh>
    <rPh sb="7" eb="9">
      <t>カンキョウ</t>
    </rPh>
    <rPh sb="9" eb="11">
      <t>ホゼン</t>
    </rPh>
    <phoneticPr fontId="2"/>
  </si>
  <si>
    <r>
      <t>地下水かん養</t>
    </r>
    <rPh sb="0" eb="3">
      <t>チカスイ</t>
    </rPh>
    <rPh sb="5" eb="6">
      <t>ヨウ</t>
    </rPh>
    <phoneticPr fontId="2"/>
  </si>
  <si>
    <r>
      <t>ため池</t>
    </r>
    <rPh sb="2" eb="3">
      <t>イケ</t>
    </rPh>
    <phoneticPr fontId="2"/>
  </si>
  <si>
    <r>
      <t>３.営農組合</t>
    </r>
    <rPh sb="2" eb="4">
      <t>エイノウ</t>
    </rPh>
    <rPh sb="4" eb="6">
      <t>クミアイ</t>
    </rPh>
    <phoneticPr fontId="2"/>
  </si>
  <si>
    <r>
      <t>　２）「選択肢」シートのK列～O列の72行以降に行を挿入し、追加した活動番号、支払区分、活動区分、活動項目を入力する。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</si>
  <si>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r>
      <t>水田貯留・地下水かん養</t>
    </r>
    <rPh sb="0" eb="2">
      <t>スイデン</t>
    </rPh>
    <rPh sb="2" eb="4">
      <t>チョリュウ</t>
    </rPh>
    <rPh sb="5" eb="8">
      <t>チカスイ</t>
    </rPh>
    <rPh sb="10" eb="11">
      <t>ヨウ</t>
    </rPh>
    <phoneticPr fontId="2"/>
  </si>
  <si>
    <r>
      <t>持続的な水管理</t>
    </r>
    <rPh sb="0" eb="3">
      <t>ジゾクテキ</t>
    </rPh>
    <rPh sb="4" eb="5">
      <t>ミズ</t>
    </rPh>
    <rPh sb="5" eb="7">
      <t>カンリ</t>
    </rPh>
    <phoneticPr fontId="2"/>
  </si>
  <si>
    <r>
      <t>４.その他の農業者団体</t>
    </r>
    <rPh sb="4" eb="5">
      <t>タ</t>
    </rPh>
    <rPh sb="6" eb="9">
      <t>ノウギョウシャ</t>
    </rPh>
    <rPh sb="9" eb="11">
      <t>ダンタイ</t>
    </rPh>
    <phoneticPr fontId="2"/>
  </si>
  <si>
    <r>
      <t>農地維持</t>
    </r>
    <rPh sb="0" eb="2">
      <t>ノウチ</t>
    </rPh>
    <rPh sb="2" eb="4">
      <t>イジ</t>
    </rPh>
    <phoneticPr fontId="3"/>
  </si>
  <si>
    <r>
      <t>点検・計画策定</t>
    </r>
    <rPh sb="0" eb="2">
      <t>テンケン</t>
    </rPh>
    <rPh sb="3" eb="5">
      <t>ケイカク</t>
    </rPh>
    <rPh sb="5" eb="7">
      <t>サクテイ</t>
    </rPh>
    <phoneticPr fontId="3"/>
  </si>
  <si>
    <t>1 点検</t>
  </si>
  <si>
    <r>
      <t>　３）「選択肢」シートＰ列の72行以降にP71セル（活動記録に入力された回数のカウントを行う数式）をコピーする。　</t>
    </r>
    <rPh sb="12" eb="13">
      <t>レツ</t>
    </rPh>
    <rPh sb="26" eb="28">
      <t>カツドウ</t>
    </rPh>
    <rPh sb="28" eb="30">
      <t>キロク</t>
    </rPh>
    <rPh sb="31" eb="33">
      <t>ニュウリョク</t>
    </rPh>
    <rPh sb="36" eb="38">
      <t>カイスウ</t>
    </rPh>
    <rPh sb="44" eb="45">
      <t>オコナ</t>
    </rPh>
    <rPh sb="46" eb="48">
      <t>スウシキ</t>
    </rPh>
    <phoneticPr fontId="2"/>
  </si>
  <si>
    <r>
      <t>資源循環</t>
    </r>
    <rPh sb="0" eb="2">
      <t>シゲン</t>
    </rPh>
    <rPh sb="2" eb="4">
      <t>ジュンカン</t>
    </rPh>
    <phoneticPr fontId="2"/>
  </si>
  <si>
    <r>
      <t>土壌流出防止</t>
    </r>
    <rPh sb="0" eb="2">
      <t>ドジョウ</t>
    </rPh>
    <rPh sb="2" eb="4">
      <t>リュウシュツ</t>
    </rPh>
    <rPh sb="4" eb="6">
      <t>ボウシ</t>
    </rPh>
    <phoneticPr fontId="2"/>
  </si>
  <si>
    <r>
      <t>５.農業者以外個人</t>
    </r>
    <rPh sb="2" eb="5">
      <t>ノウギョウシャ</t>
    </rPh>
    <rPh sb="5" eb="7">
      <t>イガイ</t>
    </rPh>
    <rPh sb="7" eb="9">
      <t>コジン</t>
    </rPh>
    <phoneticPr fontId="2"/>
  </si>
  <si>
    <t>2 年度活動計画の策定</t>
  </si>
  <si>
    <r>
      <t>　　　（この作業により、活動記録に活動番号が入力された回数がＰ列に入力され、これをもとに実施状況報告書の「実施欄」の○、×を判定します。）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</si>
  <si>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r>
      <t>生物多様性の回復</t>
    </r>
    <rPh sb="0" eb="2">
      <t>セイブツ</t>
    </rPh>
    <rPh sb="2" eb="5">
      <t>タヨウセイ</t>
    </rPh>
    <rPh sb="6" eb="8">
      <t>カイフク</t>
    </rPh>
    <phoneticPr fontId="2"/>
  </si>
  <si>
    <r>
      <t>６.自治会</t>
    </r>
    <rPh sb="2" eb="5">
      <t>ジチカイ</t>
    </rPh>
    <phoneticPr fontId="2"/>
  </si>
  <si>
    <r>
      <t>3 事務・組織運営等に関する研修、機械の安全使用に関する研修</t>
    </r>
    <phoneticPr fontId="91"/>
  </si>
  <si>
    <r>
      <t>水環境の回復</t>
    </r>
    <rPh sb="0" eb="3">
      <t>ミズカンキョウ</t>
    </rPh>
    <rPh sb="4" eb="6">
      <t>カイフク</t>
    </rPh>
    <phoneticPr fontId="2"/>
  </si>
  <si>
    <r>
      <t>７.女性会</t>
    </r>
    <rPh sb="2" eb="5">
      <t>ジョセイカイ</t>
    </rPh>
    <phoneticPr fontId="2"/>
  </si>
  <si>
    <t>4 遊休農地発生防止のための保全管理</t>
  </si>
  <si>
    <r>
      <t>●農村環境保全活動、多面的機能の増進を図る活動、長寿命化のための活動を追加する場合は以下の設定を行う</t>
    </r>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</si>
  <si>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r>
      <t>持続的な畦畔管理</t>
    </r>
    <rPh sb="0" eb="3">
      <t>ジゾクテキ</t>
    </rPh>
    <rPh sb="4" eb="6">
      <t>ケイハン</t>
    </rPh>
    <rPh sb="6" eb="8">
      <t>カンリ</t>
    </rPh>
    <phoneticPr fontId="2"/>
  </si>
  <si>
    <r>
      <t>８.子供会</t>
    </r>
    <rPh sb="2" eb="5">
      <t>コドモカイ</t>
    </rPh>
    <phoneticPr fontId="2"/>
  </si>
  <si>
    <t>5 畦畔・法面・防風林の草刈り</t>
  </si>
  <si>
    <r>
      <t>①農村環境保全活動の項目を追加する場合</t>
    </r>
    <rPh sb="1" eb="3">
      <t>ノウソン</t>
    </rPh>
    <rPh sb="3" eb="5">
      <t>カンキョウ</t>
    </rPh>
    <rPh sb="5" eb="9">
      <t>ホゼンカツドウ</t>
    </rPh>
    <rPh sb="10" eb="12">
      <t>コウモク</t>
    </rPh>
    <rPh sb="13" eb="15">
      <t>ツイカ</t>
    </rPh>
    <rPh sb="17" eb="19">
      <t>バアイ</t>
    </rPh>
    <phoneticPr fontId="2"/>
  </si>
  <si>
    <r>
      <t>専門家の指導</t>
    </r>
    <rPh sb="0" eb="3">
      <t>センモンカ</t>
    </rPh>
    <rPh sb="4" eb="6">
      <t>シドウ</t>
    </rPh>
    <phoneticPr fontId="2"/>
  </si>
  <si>
    <r>
      <t>９.土地改良区</t>
    </r>
    <rPh sb="2" eb="4">
      <t>トチ</t>
    </rPh>
    <rPh sb="4" eb="7">
      <t>カイリョウク</t>
    </rPh>
    <phoneticPr fontId="2"/>
  </si>
  <si>
    <t>6 鳥獣害防護柵等の保守管理</t>
  </si>
  <si>
    <r>
      <t>活動計画書３（２）１）で実践活動を選択する際に、追加した項目を選択できるようにする</t>
    </r>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</si>
  <si>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r>
      <t>10.JA</t>
    </r>
    <phoneticPr fontId="2"/>
  </si>
  <si>
    <t>7 水路の草刈り</t>
  </si>
  <si>
    <r>
      <t>　１）「選択肢」シートのQ列の「50　地域資源の～」の下に番号と活動項目を入力する。</t>
    </r>
    <rPh sb="13" eb="14">
      <t>レツ</t>
    </rPh>
    <rPh sb="19" eb="21">
      <t>チイキ</t>
    </rPh>
    <rPh sb="21" eb="23">
      <t>シゲン</t>
    </rPh>
    <rPh sb="27" eb="28">
      <t>シタ</t>
    </rPh>
    <rPh sb="29" eb="31">
      <t>バンゴウ</t>
    </rPh>
    <rPh sb="32" eb="34">
      <t>カツドウ</t>
    </rPh>
    <rPh sb="34" eb="36">
      <t>コウモク</t>
    </rPh>
    <rPh sb="37" eb="39">
      <t>ニュウリョク</t>
    </rPh>
    <phoneticPr fontId="2"/>
  </si>
  <si>
    <r>
      <t>11.学校・PTA</t>
    </r>
    <rPh sb="3" eb="5">
      <t>ガッコウ</t>
    </rPh>
    <phoneticPr fontId="2"/>
  </si>
  <si>
    <t>8 水路の泥上げ</t>
  </si>
  <si>
    <r>
      <t>　　　　このとき、「●共通」で入力した活動項目名と同じになるように注意してください。</t>
    </r>
    <rPh sb="11" eb="13">
      <t>キョウツウ</t>
    </rPh>
    <rPh sb="15" eb="17">
      <t>ニュウリョク</t>
    </rPh>
    <rPh sb="19" eb="21">
      <t>カツドウ</t>
    </rPh>
    <rPh sb="21" eb="23">
      <t>コウモク</t>
    </rPh>
    <rPh sb="23" eb="24">
      <t>メイ</t>
    </rPh>
    <rPh sb="25" eb="26">
      <t>オナ</t>
    </rPh>
    <rPh sb="33" eb="35">
      <t>チュウイ</t>
    </rPh>
    <phoneticPr fontId="2"/>
  </si>
  <si>
    <r>
      <t>12.NPO</t>
    </r>
    <phoneticPr fontId="2"/>
  </si>
  <si>
    <t>9 水路附帯施設の保守管理</t>
  </si>
  <si>
    <r>
      <t>　２）「数式」タブの「名前の管理」を選択し、リストの中から「K.農村環境保全活動」を選択し、「参照範囲」の右のアイコンをクリック</t>
    </r>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</si>
  <si>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r>
      <t>13.その他の農業者以外団体</t>
    </r>
    <rPh sb="5" eb="6">
      <t>タ</t>
    </rPh>
    <rPh sb="7" eb="10">
      <t>ノウギョウシャ</t>
    </rPh>
    <rPh sb="10" eb="12">
      <t>イガイ</t>
    </rPh>
    <rPh sb="12" eb="14">
      <t>ダンタイ</t>
    </rPh>
    <phoneticPr fontId="2"/>
  </si>
  <si>
    <t>10 農道の草刈り</t>
  </si>
  <si>
    <r>
      <t>　３）参照範囲に追加した活動項目を含むよう範囲を選択し直し、確定する。</t>
    </r>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</si>
  <si>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</si>
  <si>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</si>
  <si>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r>
      <t>②多面的機能の増進を図る活動の項目を追加する場合</t>
    </r>
    <rPh sb="1" eb="4">
      <t>タメンテキ</t>
    </rPh>
    <rPh sb="4" eb="6">
      <t>キノウ</t>
    </rPh>
    <rPh sb="7" eb="9">
      <t>ゾウシン</t>
    </rPh>
    <rPh sb="10" eb="11">
      <t>ハカ</t>
    </rPh>
    <rPh sb="12" eb="14">
      <t>カツドウ</t>
    </rPh>
    <phoneticPr fontId="2"/>
  </si>
  <si>
    <t>13 ため池の草刈り</t>
  </si>
  <si>
    <r>
      <t>②-1　活動計画書３（２）２）で都道府県、市町村が認める具体的な活動の内容を選択できるようにする</t>
    </r>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</si>
  <si>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</si>
  <si>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r>
      <t>　１）「選択肢」シートのR列の「59　都道府県、～」の下に番号と活動項目を入力する。</t>
    </r>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</si>
  <si>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</si>
  <si>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r>
      <t>　２）「数式」タブの「名前の定義」を選択し、任意のリスト名と参照範囲を設定する。</t>
    </r>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</si>
  <si>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</si>
  <si>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r>
      <t>　３）「活動計画書」シートの３.の（２）の２）の「都道府県、市町村が認める具体的な活動」の記入欄を選択した状態で</t>
    </r>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</si>
  <si>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r>
      <t>推進活動</t>
    </r>
    <rPh sb="0" eb="2">
      <t>スイシン</t>
    </rPh>
    <rPh sb="2" eb="4">
      <t>カツドウ</t>
    </rPh>
    <phoneticPr fontId="3"/>
  </si>
  <si>
    <t>17 農業者の検討会の開催</t>
  </si>
  <si>
    <r>
      <t>　　　　「データ」タブの「データの入力規則」を選択する。</t>
    </r>
    <phoneticPr fontId="2"/>
  </si>
  <si>
    <t>18 農業者に対する意向調査、現地調査</t>
  </si>
  <si>
    <r>
      <t>　４）入力値の設定を「リスト」にし、「元の値」の表示の入力欄を選択した状態で「数式」タブの「数式で使用」を選択する。</t>
    </r>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</si>
  <si>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</si>
  <si>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r>
      <t>　５）リストの中から２）で設定したリスト名を選択し確定する。</t>
    </r>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</si>
  <si>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</si>
  <si>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</si>
  <si>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r>
      <t>②-2　活動計画書４（２）の加算措置の適用条件の確認ができるようにする</t>
    </r>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</si>
  <si>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</si>
  <si>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r>
      <t>　　　「加算措置」シートの（２）資源向上支払（共同）の多面的機能の更なる増進に向けた活動への支援の適用条件の確認欄に</t>
    </r>
    <rPh sb="4" eb="6">
      <t>カサン</t>
    </rPh>
    <rPh sb="6" eb="8">
      <t>ソチ</t>
    </rPh>
    <rPh sb="42" eb="44">
      <t>カツドウ</t>
    </rPh>
    <rPh sb="56" eb="57">
      <t>ラン</t>
    </rPh>
    <phoneticPr fontId="2"/>
  </si>
  <si>
    <t>23 その他</t>
  </si>
  <si>
    <r>
      <t>　　　新たに行を追加し、追加した活動項目を入力する。</t>
    </r>
    <rPh sb="16" eb="18">
      <t>カツドウ</t>
    </rPh>
    <rPh sb="18" eb="20">
      <t>コウモク</t>
    </rPh>
    <rPh sb="21" eb="23">
      <t>ニュウリョク</t>
    </rPh>
    <phoneticPr fontId="2"/>
  </si>
  <si>
    <r>
      <t>共同</t>
    </r>
    <rPh sb="0" eb="2">
      <t>キョウドウ</t>
    </rPh>
    <phoneticPr fontId="3"/>
  </si>
  <si>
    <r>
      <t>機能診断・計画策定</t>
    </r>
    <rPh sb="0" eb="2">
      <t>キノウ</t>
    </rPh>
    <rPh sb="2" eb="4">
      <t>シンダン</t>
    </rPh>
    <rPh sb="5" eb="7">
      <t>ケイカク</t>
    </rPh>
    <rPh sb="7" eb="9">
      <t>サクテイ</t>
    </rPh>
    <phoneticPr fontId="3"/>
  </si>
  <si>
    <r>
      <t>機能診断</t>
    </r>
    <rPh sb="0" eb="2">
      <t>キノウ</t>
    </rPh>
    <rPh sb="2" eb="4">
      <t>シンダン</t>
    </rPh>
    <phoneticPr fontId="3"/>
  </si>
  <si>
    <t>24 農用地の機能診断</t>
  </si>
  <si>
    <t>25 水路の機能診断</t>
  </si>
  <si>
    <r>
      <t>③長寿命化の項目を追加する場合</t>
    </r>
    <rPh sb="1" eb="5">
      <t>チョウジュミョウカ</t>
    </rPh>
    <phoneticPr fontId="2"/>
  </si>
  <si>
    <t>26 農道の機能診断</t>
  </si>
  <si>
    <r>
      <t>活動計画書３（３）で実践活動を選択する際に、追加した項目を選択できるようにする</t>
    </r>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</si>
  <si>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</si>
  <si>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r>
      <t>　１）「選択肢」シートのM列の「66　ため池（附帯施設）の更新等」の下に番号と活動項目名を入力する</t>
    </r>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</si>
  <si>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</si>
  <si>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r>
      <t>　２）「数式」タブの「名前の管理」を選択し、リストから「M.長寿命化」を選択し、「参照範囲」の右のアイコンをクリック</t>
    </r>
    <rPh sb="4" eb="6">
      <t>スウシキ</t>
    </rPh>
    <rPh sb="11" eb="13">
      <t>ナマエ</t>
    </rPh>
    <rPh sb="14" eb="16">
      <t>カンリ</t>
    </rPh>
    <rPh sb="18" eb="20">
      <t>センタク</t>
    </rPh>
    <rPh sb="30" eb="34">
      <t>チョウジュミョウカ</t>
    </rPh>
    <rPh sb="36" eb="38">
      <t>センタク</t>
    </rPh>
    <phoneticPr fontId="2"/>
  </si>
  <si>
    <r>
      <t>研修</t>
    </r>
    <rPh sb="0" eb="2">
      <t>ケンシュウ</t>
    </rPh>
    <phoneticPr fontId="2"/>
  </si>
  <si>
    <t>29 機能診断・補修技術等に関する研修</t>
  </si>
  <si>
    <t>30 農用地の軽微な補修等</t>
  </si>
  <si>
    <t>31 水路の軽微な補修等</t>
  </si>
  <si>
    <t>32 農道の軽微な補修等</t>
  </si>
  <si>
    <t>33 ため池の軽微な補修等</t>
  </si>
  <si>
    <r>
      <t>生態系保全</t>
    </r>
    <rPh sb="0" eb="3">
      <t>セイタイケイ</t>
    </rPh>
    <rPh sb="3" eb="5">
      <t>ホゼン</t>
    </rPh>
    <phoneticPr fontId="3"/>
  </si>
  <si>
    <t>34 生物多様性保全計画の策定</t>
  </si>
  <si>
    <t>35 水質保全計画、農地保全計画の策定</t>
  </si>
  <si>
    <r>
      <t>景観形成・生活環境保全</t>
    </r>
    <rPh sb="0" eb="2">
      <t>ケイカン</t>
    </rPh>
    <rPh sb="2" eb="4">
      <t>ケイセイ</t>
    </rPh>
    <rPh sb="5" eb="7">
      <t>セイカツ</t>
    </rPh>
    <rPh sb="7" eb="9">
      <t>カンキョウ</t>
    </rPh>
    <rPh sb="9" eb="11">
      <t>ホゼン</t>
    </rPh>
    <phoneticPr fontId="3"/>
  </si>
  <si>
    <t>36 景観形成計画、生活環境保全計画の策定</t>
  </si>
  <si>
    <r>
      <t>水田貯留・地下水かん養</t>
    </r>
    <rPh sb="0" eb="2">
      <t>スイデン</t>
    </rPh>
    <rPh sb="2" eb="4">
      <t>チョリュウ</t>
    </rPh>
    <rPh sb="5" eb="8">
      <t>チカスイ</t>
    </rPh>
    <rPh sb="10" eb="11">
      <t>ヨウ</t>
    </rPh>
    <phoneticPr fontId="3"/>
  </si>
  <si>
    <t>37 水田貯留計画、地下水かん養計画の策定</t>
  </si>
  <si>
    <r>
      <t>活動計画書、実施状況報告書のプルダウン選択用</t>
    </r>
    <rPh sb="0" eb="2">
      <t>カツドウ</t>
    </rPh>
    <rPh sb="2" eb="5">
      <t>ケイカクショ</t>
    </rPh>
    <rPh sb="6" eb="8">
      <t>ジッシ</t>
    </rPh>
    <rPh sb="8" eb="10">
      <t>ジョウキョウ</t>
    </rPh>
    <rPh sb="10" eb="13">
      <t>ホウコクショ</t>
    </rPh>
    <rPh sb="19" eb="21">
      <t>センタク</t>
    </rPh>
    <rPh sb="21" eb="22">
      <t>ヨウ</t>
    </rPh>
    <phoneticPr fontId="2"/>
  </si>
  <si>
    <r>
      <t>資源循環</t>
    </r>
    <rPh sb="0" eb="2">
      <t>シゲン</t>
    </rPh>
    <rPh sb="2" eb="4">
      <t>ジュンカン</t>
    </rPh>
    <phoneticPr fontId="3"/>
  </si>
  <si>
    <t>38 資源循環計画の策定</t>
  </si>
  <si>
    <r>
      <t>Ｋ.農村環境保全活動</t>
    </r>
    <phoneticPr fontId="3"/>
  </si>
  <si>
    <r>
      <t>39 生物の生息状況の把握（生態系保全）</t>
    </r>
    <rPh sb="3" eb="5">
      <t>セイブツ</t>
    </rPh>
    <rPh sb="6" eb="8">
      <t>セイソク</t>
    </rPh>
    <rPh sb="8" eb="10">
      <t>ジョウキョウ</t>
    </rPh>
    <rPh sb="11" eb="13">
      <t>ハアク</t>
    </rPh>
    <rPh sb="14" eb="17">
      <t>セイタイケイ</t>
    </rPh>
    <rPh sb="17" eb="19">
      <t>ホゼン</t>
    </rPh>
    <phoneticPr fontId="3"/>
  </si>
  <si>
    <r>
      <t>40 外来種の駆除（生態系保全）</t>
    </r>
    <rPh sb="3" eb="6">
      <t>ガイライシュ</t>
    </rPh>
    <rPh sb="7" eb="9">
      <t>クジョ</t>
    </rPh>
    <rPh sb="10" eb="13">
      <t>セイタイケイ</t>
    </rPh>
    <rPh sb="13" eb="15">
      <t>ホゼン</t>
    </rPh>
    <phoneticPr fontId="3"/>
  </si>
  <si>
    <r>
      <t>41 その他（生態系保全）</t>
    </r>
    <rPh sb="5" eb="6">
      <t>タ</t>
    </rPh>
    <rPh sb="7" eb="10">
      <t>セイタイケイ</t>
    </rPh>
    <rPh sb="10" eb="12">
      <t>ホゼン</t>
    </rPh>
    <phoneticPr fontId="3"/>
  </si>
  <si>
    <r>
      <t>42 水質モニタリングの実施・記録管理（水質保全）</t>
    </r>
    <rPh sb="3" eb="5">
      <t>スイシツ</t>
    </rPh>
    <rPh sb="12" eb="14">
      <t>ジッシ</t>
    </rPh>
    <rPh sb="15" eb="17">
      <t>キロク</t>
    </rPh>
    <rPh sb="17" eb="19">
      <t>カンリ</t>
    </rPh>
    <rPh sb="20" eb="22">
      <t>スイシツ</t>
    </rPh>
    <rPh sb="22" eb="24">
      <t>ホゼン</t>
    </rPh>
    <phoneticPr fontId="3"/>
  </si>
  <si>
    <r>
      <t>43 畑からの土砂流出対策（水質保全）</t>
    </r>
    <rPh sb="3" eb="4">
      <t>ハタケ</t>
    </rPh>
    <rPh sb="7" eb="9">
      <t>ドシャ</t>
    </rPh>
    <rPh sb="9" eb="11">
      <t>リュウシュツ</t>
    </rPh>
    <rPh sb="11" eb="13">
      <t>タイサク</t>
    </rPh>
    <rPh sb="14" eb="16">
      <t>スイシツ</t>
    </rPh>
    <rPh sb="16" eb="18">
      <t>ホゼン</t>
    </rPh>
    <phoneticPr fontId="3"/>
  </si>
  <si>
    <r>
      <t>44 その他（水質保全）</t>
    </r>
    <rPh sb="5" eb="6">
      <t>タ</t>
    </rPh>
    <rPh sb="7" eb="9">
      <t>スイシツ</t>
    </rPh>
    <rPh sb="9" eb="11">
      <t>ホゼン</t>
    </rPh>
    <phoneticPr fontId="3"/>
  </si>
  <si>
    <r>
      <t>45 植栽等の景観形成活動（景観形成・生活環境保全）</t>
    </r>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</si>
  <si>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r>
      <t>46 施設等の定期的な巡回点検・清掃（景観形成・生活環境保全）</t>
    </r>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</si>
  <si>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r>
      <t>47 その他（景観形成・生活環境保全）</t>
    </r>
    <rPh sb="5" eb="6">
      <t>タ</t>
    </rPh>
    <rPh sb="7" eb="9">
      <t>ケイカン</t>
    </rPh>
    <rPh sb="9" eb="11">
      <t>ケイセイ</t>
    </rPh>
    <rPh sb="12" eb="14">
      <t>セイカツ</t>
    </rPh>
    <rPh sb="14" eb="16">
      <t>カンキョウ</t>
    </rPh>
    <rPh sb="16" eb="18">
      <t>ホゼン</t>
    </rPh>
    <phoneticPr fontId="3"/>
  </si>
  <si>
    <r>
      <t>48 水田の貯留機能向上活動（水田貯留機能増進・地下水かん養）</t>
    </r>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</si>
  <si>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r>
      <t>49 地下水かん養活動、水源かん養林の保全（水田貯留機能増進・地下水かん養）</t>
    </r>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</si>
  <si>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r>
      <t>50 地域資源の活用・資源循環活動（資源循環）</t>
    </r>
    <rPh sb="3" eb="5">
      <t>チイキ</t>
    </rPh>
    <rPh sb="5" eb="7">
      <t>シゲン</t>
    </rPh>
    <rPh sb="8" eb="10">
      <t>カツヨウ</t>
    </rPh>
    <rPh sb="11" eb="13">
      <t>シゲン</t>
    </rPh>
    <rPh sb="13" eb="15">
      <t>ジュンカン</t>
    </rPh>
    <rPh sb="15" eb="17">
      <t>カツドウ</t>
    </rPh>
    <rPh sb="18" eb="20">
      <t>シゲン</t>
    </rPh>
    <rPh sb="20" eb="22">
      <t>ジュンカン</t>
    </rPh>
    <phoneticPr fontId="3"/>
  </si>
  <si>
    <r>
      <t>51 啓発・普及活動</t>
    </r>
    <phoneticPr fontId="2"/>
  </si>
  <si>
    <r>
      <t>Ｌ.増進活動</t>
    </r>
    <phoneticPr fontId="3"/>
  </si>
  <si>
    <r>
      <t>増進活動</t>
    </r>
    <rPh sb="0" eb="2">
      <t>ゾウシン</t>
    </rPh>
    <rPh sb="2" eb="4">
      <t>カツドウ</t>
    </rPh>
    <phoneticPr fontId="3"/>
  </si>
  <si>
    <t>52 遊休農地の有効活用</t>
  </si>
  <si>
    <r>
      <t>52　遊休農地の有効活用</t>
    </r>
    <rPh sb="3" eb="5">
      <t>ユウキュウ</t>
    </rPh>
    <rPh sb="5" eb="7">
      <t>ノウチ</t>
    </rPh>
    <rPh sb="8" eb="10">
      <t>ユウコウ</t>
    </rPh>
    <rPh sb="10" eb="12">
      <t>カツヨウ</t>
    </rPh>
    <phoneticPr fontId="2"/>
  </si>
  <si>
    <r>
      <t>53 鳥獣被害防止対策及び環境改善活動の強化</t>
    </r>
    <rPh sb="3" eb="5">
      <t>チョウジュウ</t>
    </rPh>
    <rPh sb="5" eb="7">
      <t>ヒガイ</t>
    </rPh>
    <rPh sb="7" eb="9">
      <t>ボウシ</t>
    </rPh>
    <rPh sb="9" eb="11">
      <t>タイサク</t>
    </rPh>
    <rPh sb="11" eb="12">
      <t>オヨ</t>
    </rPh>
    <phoneticPr fontId="91"/>
  </si>
  <si>
    <r>
      <t>53　農地周りの環境改善活動の強化</t>
    </r>
    <rPh sb="3" eb="5">
      <t>ノウチ</t>
    </rPh>
    <rPh sb="5" eb="6">
      <t>マワ</t>
    </rPh>
    <rPh sb="8" eb="10">
      <t>カンキョウ</t>
    </rPh>
    <rPh sb="10" eb="12">
      <t>カイゼン</t>
    </rPh>
    <rPh sb="12" eb="14">
      <t>カツドウ</t>
    </rPh>
    <rPh sb="15" eb="17">
      <t>キョウカ</t>
    </rPh>
    <phoneticPr fontId="2"/>
  </si>
  <si>
    <t>54 地域住民による直営施工</t>
  </si>
  <si>
    <r>
      <t>54　地域住民による直営施工</t>
    </r>
    <rPh sb="3" eb="5">
      <t>チイキ</t>
    </rPh>
    <rPh sb="5" eb="7">
      <t>ジュウミン</t>
    </rPh>
    <rPh sb="10" eb="12">
      <t>チョクエイ</t>
    </rPh>
    <rPh sb="12" eb="14">
      <t>セコウ</t>
    </rPh>
    <phoneticPr fontId="2"/>
  </si>
  <si>
    <t>55 防災・減災力の強化</t>
  </si>
  <si>
    <r>
      <t>55　防災・減災力の強化</t>
    </r>
    <rPh sb="3" eb="5">
      <t>ボウサイ</t>
    </rPh>
    <rPh sb="6" eb="7">
      <t>ゲン</t>
    </rPh>
    <rPh sb="7" eb="8">
      <t>サイ</t>
    </rPh>
    <rPh sb="8" eb="9">
      <t>リョク</t>
    </rPh>
    <rPh sb="10" eb="12">
      <t>キョウカ</t>
    </rPh>
    <phoneticPr fontId="2"/>
  </si>
  <si>
    <t>56 農村環境保全活動の幅広い展開</t>
  </si>
  <si>
    <r>
      <t>56　農村環境保全活動の幅広い展開</t>
    </r>
    <rPh sb="3" eb="5">
      <t>ノウソン</t>
    </rPh>
    <rPh sb="5" eb="7">
      <t>カンキョウ</t>
    </rPh>
    <rPh sb="7" eb="9">
      <t>ホゼン</t>
    </rPh>
    <rPh sb="9" eb="11">
      <t>カツドウ</t>
    </rPh>
    <rPh sb="12" eb="14">
      <t>ハバヒロ</t>
    </rPh>
    <rPh sb="15" eb="17">
      <t>テンカイ</t>
    </rPh>
    <phoneticPr fontId="2"/>
  </si>
  <si>
    <r>
      <t>57 やすらぎ・福祉及び教育機能の活用</t>
    </r>
    <phoneticPr fontId="91"/>
  </si>
  <si>
    <r>
      <t>57 やすらぎ・福祉及び教育機能の活用</t>
    </r>
    <rPh sb="8" eb="10">
      <t>フクシ</t>
    </rPh>
    <rPh sb="10" eb="11">
      <t>オヨ</t>
    </rPh>
    <rPh sb="12" eb="14">
      <t>キョウイク</t>
    </rPh>
    <rPh sb="14" eb="16">
      <t>キノウ</t>
    </rPh>
    <rPh sb="17" eb="19">
      <t>カツヨウ</t>
    </rPh>
    <phoneticPr fontId="2"/>
  </si>
  <si>
    <t>58 農村文化の伝承を通じた農村コミュニティの強化</t>
  </si>
  <si>
    <r>
      <t>58　農村文化の伝承を通じた農村コミュニティの強化</t>
    </r>
    <rPh sb="3" eb="5">
      <t>ノウソン</t>
    </rPh>
    <rPh sb="5" eb="7">
      <t>ブンカ</t>
    </rPh>
    <rPh sb="8" eb="10">
      <t>デンショウ</t>
    </rPh>
    <rPh sb="11" eb="12">
      <t>ツウ</t>
    </rPh>
    <rPh sb="14" eb="16">
      <t>ノウソン</t>
    </rPh>
    <rPh sb="23" eb="25">
      <t>キョウカ</t>
    </rPh>
    <phoneticPr fontId="2"/>
  </si>
  <si>
    <t>59 都道府県、市町村が特に認める活動</t>
  </si>
  <si>
    <r>
      <t>59　都道府県、市町村が特に認める活動</t>
    </r>
    <rPh sb="3" eb="7">
      <t>トドウフケン</t>
    </rPh>
    <rPh sb="8" eb="11">
      <t>シチョウソン</t>
    </rPh>
    <rPh sb="12" eb="13">
      <t>トク</t>
    </rPh>
    <rPh sb="14" eb="15">
      <t>ミト</t>
    </rPh>
    <rPh sb="17" eb="19">
      <t>カツドウ</t>
    </rPh>
    <phoneticPr fontId="2"/>
  </si>
  <si>
    <r>
      <t>60 広報活動・農的関係人口の拡大</t>
    </r>
    <rPh sb="8" eb="14">
      <t>ノウテキカンケイジンコウ</t>
    </rPh>
    <rPh sb="15" eb="17">
      <t>カクダイ</t>
    </rPh>
    <phoneticPr fontId="91"/>
  </si>
  <si>
    <r>
      <t>Ｍ.長寿命化</t>
    </r>
    <rPh sb="2" eb="6">
      <t>チョウジュミョウカ</t>
    </rPh>
    <phoneticPr fontId="3"/>
  </si>
  <si>
    <r>
      <t>長寿命化</t>
    </r>
    <rPh sb="0" eb="4">
      <t>チョウジュミョウカ</t>
    </rPh>
    <phoneticPr fontId="3"/>
  </si>
  <si>
    <t>61 水路の補修</t>
  </si>
  <si>
    <r>
      <t>61　水路の補修</t>
    </r>
    <rPh sb="3" eb="5">
      <t>スイロ</t>
    </rPh>
    <rPh sb="6" eb="8">
      <t>ホシュウ</t>
    </rPh>
    <phoneticPr fontId="2"/>
  </si>
  <si>
    <t>62 水路の更新等</t>
  </si>
  <si>
    <r>
      <t>62　水路の更新等</t>
    </r>
    <rPh sb="3" eb="5">
      <t>スイロ</t>
    </rPh>
    <rPh sb="6" eb="8">
      <t>コウシン</t>
    </rPh>
    <rPh sb="8" eb="9">
      <t>トウ</t>
    </rPh>
    <phoneticPr fontId="2"/>
  </si>
  <si>
    <t>63 農道の補修</t>
  </si>
  <si>
    <r>
      <t>63　農道の補修</t>
    </r>
    <rPh sb="3" eb="5">
      <t>ノウドウ</t>
    </rPh>
    <rPh sb="6" eb="8">
      <t>ホシュウ</t>
    </rPh>
    <phoneticPr fontId="2"/>
  </si>
  <si>
    <t>64 農道の更新等</t>
  </si>
  <si>
    <r>
      <t>64　農道の更新等</t>
    </r>
    <rPh sb="3" eb="5">
      <t>ノウドウ</t>
    </rPh>
    <rPh sb="6" eb="8">
      <t>コウシン</t>
    </rPh>
    <rPh sb="8" eb="9">
      <t>トウ</t>
    </rPh>
    <phoneticPr fontId="2"/>
  </si>
  <si>
    <t>65 ため池の補修</t>
  </si>
  <si>
    <r>
      <t>65　ため池の補修</t>
    </r>
    <rPh sb="5" eb="6">
      <t>イケ</t>
    </rPh>
    <rPh sb="7" eb="9">
      <t>ホシュウ</t>
    </rPh>
    <phoneticPr fontId="2"/>
  </si>
  <si>
    <t>66 ため池（附帯施設）の更新等</t>
  </si>
  <si>
    <r>
      <t>66　ため池（附帯施設）の更新等</t>
    </r>
    <rPh sb="5" eb="6">
      <t>イケ</t>
    </rPh>
    <rPh sb="7" eb="9">
      <t>フタイ</t>
    </rPh>
    <rPh sb="9" eb="11">
      <t>シセツ</t>
    </rPh>
    <rPh sb="13" eb="15">
      <t>コウシン</t>
    </rPh>
    <rPh sb="15" eb="16">
      <t>トウ</t>
    </rPh>
    <phoneticPr fontId="2"/>
  </si>
  <si>
    <r>
      <t>「1」：集落協定においてネットワーク化活動計画を作成中
「2」：ネットワーク化活動計画を市町村に提出済み</t>
    </r>
    <rPh sb="6" eb="8">
      <t>キョウテイ</t>
    </rPh>
    <rPh sb="18" eb="23">
      <t>カカツドウケイカク</t>
    </rPh>
    <rPh sb="38" eb="43">
      <t>カカツドウケイカク</t>
    </rPh>
    <phoneticPr fontId="3"/>
  </si>
  <si>
    <r>
      <t>ネットワークの名称（予定）</t>
    </r>
    <rPh sb="7" eb="9">
      <t>メイショウ</t>
    </rPh>
    <rPh sb="10" eb="12">
      <t>ヨテイ</t>
    </rPh>
    <phoneticPr fontId="3"/>
  </si>
  <si>
    <r>
      <t>ネットワーク化に参加する集落協定</t>
    </r>
    <phoneticPr fontId="3"/>
  </si>
  <si>
    <r>
      <t>ネットワーク化する協定数（自協定含む）</t>
    </r>
    <rPh sb="6" eb="7">
      <t>カ</t>
    </rPh>
    <rPh sb="9" eb="12">
      <t>キョウテイスウ</t>
    </rPh>
    <rPh sb="13" eb="16">
      <t>ジキョウテイ</t>
    </rPh>
    <rPh sb="16" eb="17">
      <t>フク</t>
    </rPh>
    <phoneticPr fontId="3"/>
  </si>
  <si>
    <r>
      <t>協定面積計（自協定含む）</t>
    </r>
    <rPh sb="0" eb="4">
      <t>キョウテイメンセキ</t>
    </rPh>
    <rPh sb="4" eb="5">
      <t>ケイ</t>
    </rPh>
    <rPh sb="6" eb="10">
      <t>ジキョウテイフク</t>
    </rPh>
    <phoneticPr fontId="3"/>
  </si>
  <si>
    <r>
      <t>ネットワーク化で解決しようとする課題</t>
    </r>
    <rPh sb="6" eb="7">
      <t>カ</t>
    </rPh>
    <rPh sb="8" eb="10">
      <t>カイケツ</t>
    </rPh>
    <rPh sb="16" eb="18">
      <t>カダイ</t>
    </rPh>
    <phoneticPr fontId="3"/>
  </si>
  <si>
    <r>
      <t>①リーダーの人材不足</t>
    </r>
    <phoneticPr fontId="3"/>
  </si>
  <si>
    <r>
      <t>②事務担当者の人材不足</t>
    </r>
    <phoneticPr fontId="3"/>
  </si>
  <si>
    <r>
      <t>③共同取組活動参加者の不足</t>
    </r>
    <phoneticPr fontId="3"/>
  </si>
  <si>
    <r>
      <t>④農業の担い手の人材不足</t>
    </r>
    <phoneticPr fontId="3"/>
  </si>
  <si>
    <r>
      <t>⑤農作業機械や施設の不足</t>
    </r>
    <phoneticPr fontId="3"/>
  </si>
  <si>
    <r>
      <t>⑥知見や技術の不足</t>
    </r>
    <phoneticPr fontId="3"/>
  </si>
  <si>
    <r>
      <t>⑦その他</t>
    </r>
    <phoneticPr fontId="3"/>
  </si>
  <si>
    <r>
      <t>ネットワーク化により連携して実施する活動</t>
    </r>
    <rPh sb="6" eb="7">
      <t>カ</t>
    </rPh>
    <rPh sb="10" eb="12">
      <t>レンケイ</t>
    </rPh>
    <rPh sb="14" eb="16">
      <t>ジッシ</t>
    </rPh>
    <rPh sb="18" eb="20">
      <t>カツドウ</t>
    </rPh>
    <phoneticPr fontId="3"/>
  </si>
  <si>
    <r>
      <t>①事務の一元化（共同事務局の設置や
外部委託）</t>
    </r>
    <phoneticPr fontId="3"/>
  </si>
  <si>
    <r>
      <t>②農地保全（草刈り、荒廃防止活動
等）</t>
    </r>
    <phoneticPr fontId="3"/>
  </si>
  <si>
    <r>
      <t>③水路・農道等の維持管理</t>
    </r>
    <phoneticPr fontId="3"/>
  </si>
  <si>
    <r>
      <t>④機械・施設の共同利用</t>
    </r>
    <phoneticPr fontId="3"/>
  </si>
  <si>
    <r>
      <t>⑤農作業の共同化</t>
    </r>
    <phoneticPr fontId="3"/>
  </si>
  <si>
    <r>
      <t>⑥農業の担い手育成</t>
    </r>
    <phoneticPr fontId="3"/>
  </si>
  <si>
    <r>
      <t>⑦地場農産物の加工・販売</t>
    </r>
    <phoneticPr fontId="3"/>
  </si>
  <si>
    <r>
      <t>⑧鳥獣害対策</t>
    </r>
    <phoneticPr fontId="3"/>
  </si>
  <si>
    <r>
      <t>⑨多面的機能を増進する活動</t>
    </r>
    <phoneticPr fontId="3"/>
  </si>
  <si>
    <r>
      <t>⑩その他</t>
    </r>
    <phoneticPr fontId="3"/>
  </si>
  <si>
    <r>
      <t>連携方法</t>
    </r>
    <rPh sb="0" eb="4">
      <t>レンケイホウホウ</t>
    </rPh>
    <phoneticPr fontId="3"/>
  </si>
  <si>
    <r>
      <t>①協議会型</t>
    </r>
    <rPh sb="1" eb="5">
      <t>キョウギカイガタ</t>
    </rPh>
    <phoneticPr fontId="3"/>
  </si>
  <si>
    <r>
      <t>②活動連携型</t>
    </r>
    <rPh sb="1" eb="6">
      <t>カツドウレンケイガタ</t>
    </rPh>
    <phoneticPr fontId="3"/>
  </si>
  <si>
    <r>
      <t>③共同委託型</t>
    </r>
    <rPh sb="1" eb="6">
      <t>キョウドウイタクガタ</t>
    </rPh>
    <phoneticPr fontId="3"/>
  </si>
  <si>
    <r>
      <t>ネットワーク化後の統合予定</t>
    </r>
    <rPh sb="6" eb="8">
      <t>カゴ</t>
    </rPh>
    <rPh sb="9" eb="13">
      <t>トウゴウヨテイ</t>
    </rPh>
    <phoneticPr fontId="3"/>
  </si>
  <si>
    <r>
      <t>ネットワーク化により連携して実施する活動の開始時期</t>
    </r>
    <rPh sb="6" eb="7">
      <t>カ</t>
    </rPh>
    <rPh sb="10" eb="12">
      <t>レンケイ</t>
    </rPh>
    <rPh sb="14" eb="16">
      <t>ジッシ</t>
    </rPh>
    <rPh sb="18" eb="20">
      <t>カツドウ</t>
    </rPh>
    <rPh sb="21" eb="23">
      <t>カイシ</t>
    </rPh>
    <rPh sb="23" eb="25">
      <t>ジキ</t>
    </rPh>
    <phoneticPr fontId="3"/>
  </si>
  <si>
    <r>
      <t>工程</t>
    </r>
    <rPh sb="0" eb="2">
      <t>コウテイ</t>
    </rPh>
    <phoneticPr fontId="3"/>
  </si>
  <si>
    <r>
      <t>①第６期対策期間中（令和７年度～令和11 年度）での統合を検討する</t>
    </r>
    <phoneticPr fontId="3"/>
  </si>
  <si>
    <r>
      <t>②第６期対策終了後の令和12 年度以降での統合を検討する</t>
    </r>
    <phoneticPr fontId="3"/>
  </si>
  <si>
    <r>
      <t>③時期は未定だが将来的に統合を検討する</t>
    </r>
    <phoneticPr fontId="3"/>
  </si>
  <si>
    <r>
      <t>④未定</t>
    </r>
    <phoneticPr fontId="3"/>
  </si>
  <si>
    <r>
      <t>⑤統合は必要ないと考えている</t>
    </r>
    <phoneticPr fontId="3"/>
  </si>
  <si>
    <r>
      <t>⑥その他</t>
    </r>
    <phoneticPr fontId="3"/>
  </si>
  <si>
    <r>
      <t>統合後の集落協定の名称（予定）</t>
    </r>
    <rPh sb="0" eb="3">
      <t>トウゴウゴ</t>
    </rPh>
    <rPh sb="4" eb="8">
      <t>シュウラクキョウテイ</t>
    </rPh>
    <phoneticPr fontId="3"/>
  </si>
  <si>
    <r>
      <t>統合に参加する集落協定</t>
    </r>
    <rPh sb="0" eb="2">
      <t>トウゴウ</t>
    </rPh>
    <phoneticPr fontId="3"/>
  </si>
  <si>
    <r>
      <t>統合する協定数（自協定含む）</t>
    </r>
    <rPh sb="0" eb="2">
      <t>トウゴウ</t>
    </rPh>
    <phoneticPr fontId="3"/>
  </si>
  <si>
    <r>
      <t>統合により体制を強化したい活動</t>
    </r>
    <rPh sb="0" eb="2">
      <t>トウゴウ</t>
    </rPh>
    <rPh sb="5" eb="7">
      <t>タイセイ</t>
    </rPh>
    <rPh sb="8" eb="10">
      <t>キョウカ</t>
    </rPh>
    <rPh sb="13" eb="15">
      <t>カツドウ</t>
    </rPh>
    <phoneticPr fontId="3"/>
  </si>
  <si>
    <r>
      <t>①リーダー等の人材確保</t>
    </r>
    <phoneticPr fontId="3"/>
  </si>
  <si>
    <r>
      <t>②事務局機能の強化</t>
    </r>
    <phoneticPr fontId="3"/>
  </si>
  <si>
    <r>
      <t>③農地保全（草刈り、荒廃防止活動
等）</t>
    </r>
    <phoneticPr fontId="3"/>
  </si>
  <si>
    <r>
      <t>④水路・農道等の維持管理</t>
    </r>
    <phoneticPr fontId="3"/>
  </si>
  <si>
    <r>
      <t>⑤機械・施設の共同利用</t>
    </r>
    <phoneticPr fontId="3"/>
  </si>
  <si>
    <r>
      <t>⑥農作業の共同化</t>
    </r>
    <phoneticPr fontId="3"/>
  </si>
  <si>
    <r>
      <t>⑦農業の担い手育成</t>
    </r>
    <phoneticPr fontId="3"/>
  </si>
  <si>
    <r>
      <t>⑧地場農産物の加工・販売</t>
    </r>
    <phoneticPr fontId="3"/>
  </si>
  <si>
    <r>
      <t>⑨鳥獣害対策</t>
    </r>
    <phoneticPr fontId="3"/>
  </si>
  <si>
    <r>
      <t>⑩多面的機能を増進する活動</t>
    </r>
    <phoneticPr fontId="3"/>
  </si>
  <si>
    <r>
      <t>⑪その他</t>
    </r>
    <rPh sb="3" eb="4">
      <t>タ</t>
    </rPh>
    <phoneticPr fontId="3"/>
  </si>
  <si>
    <r>
      <t>統合の時期</t>
    </r>
    <rPh sb="0" eb="2">
      <t>トウゴウ</t>
    </rPh>
    <phoneticPr fontId="3"/>
  </si>
  <si>
    <r>
      <t>3.統合の計画</t>
    </r>
    <rPh sb="2" eb="4">
      <t>トウゴウ</t>
    </rPh>
    <rPh sb="5" eb="7">
      <t>ケイカク</t>
    </rPh>
    <phoneticPr fontId="3"/>
  </si>
  <si>
    <r>
      <t>4.多様な組織の参画</t>
    </r>
    <rPh sb="2" eb="4">
      <t>タヨウ</t>
    </rPh>
    <rPh sb="5" eb="7">
      <t>ソシキ</t>
    </rPh>
    <rPh sb="8" eb="10">
      <t>サンカク</t>
    </rPh>
    <phoneticPr fontId="3"/>
  </si>
  <si>
    <r>
      <t>参画組織数計</t>
    </r>
    <rPh sb="0" eb="2">
      <t>サンカク</t>
    </rPh>
    <rPh sb="2" eb="5">
      <t>ソシキスウ</t>
    </rPh>
    <rPh sb="5" eb="6">
      <t>ケイ</t>
    </rPh>
    <phoneticPr fontId="3"/>
  </si>
  <si>
    <r>
      <t>集落協定の構成員の組織数</t>
    </r>
    <rPh sb="0" eb="4">
      <t>シュウラクキョウテイ</t>
    </rPh>
    <rPh sb="5" eb="8">
      <t>コウセイイン</t>
    </rPh>
    <rPh sb="9" eb="12">
      <t>ソシキスウ</t>
    </rPh>
    <phoneticPr fontId="3"/>
  </si>
  <si>
    <r>
      <t>集落協定の構成員の組織</t>
    </r>
    <phoneticPr fontId="3"/>
  </si>
  <si>
    <r>
      <t>社会福祉協議会</t>
    </r>
    <rPh sb="0" eb="2">
      <t>シャカイ</t>
    </rPh>
    <rPh sb="2" eb="7">
      <t>フクシキョウギカイ</t>
    </rPh>
    <phoneticPr fontId="3"/>
  </si>
  <si>
    <r>
      <t>企業</t>
    </r>
    <rPh sb="0" eb="2">
      <t>キギョウ</t>
    </rPh>
    <phoneticPr fontId="3"/>
  </si>
  <si>
    <r>
      <t>NPO</t>
    </r>
    <phoneticPr fontId="3"/>
  </si>
  <si>
    <r>
      <t>学校　（小学校、中学校、高校、大学）</t>
    </r>
    <rPh sb="0" eb="2">
      <t>ガッコウ</t>
    </rPh>
    <rPh sb="4" eb="7">
      <t>ショウガッコウ</t>
    </rPh>
    <rPh sb="8" eb="11">
      <t>チュウガッコウ</t>
    </rPh>
    <rPh sb="12" eb="14">
      <t>コウコウ</t>
    </rPh>
    <rPh sb="15" eb="17">
      <t>ダイガク</t>
    </rPh>
    <phoneticPr fontId="3"/>
  </si>
  <si>
    <r>
      <t>土地改良区</t>
    </r>
    <rPh sb="0" eb="5">
      <t>トチカイリョウク</t>
    </rPh>
    <phoneticPr fontId="3"/>
  </si>
  <si>
    <r>
      <t>多面的機能支払活動組織
（保全会）</t>
    </r>
    <rPh sb="0" eb="3">
      <t>タメンテキ</t>
    </rPh>
    <rPh sb="3" eb="7">
      <t>キノウシハライ</t>
    </rPh>
    <rPh sb="7" eb="11">
      <t>カツドウソシキ</t>
    </rPh>
    <rPh sb="13" eb="16">
      <t>ホゼンカイ</t>
    </rPh>
    <phoneticPr fontId="3"/>
  </si>
  <si>
    <r>
      <t>自治会・町内会</t>
    </r>
    <rPh sb="0" eb="3">
      <t>ジチカイ</t>
    </rPh>
    <rPh sb="4" eb="7">
      <t>チョウナイカイ</t>
    </rPh>
    <phoneticPr fontId="3"/>
  </si>
  <si>
    <r>
      <t>地域づくり協議会・地域運営組織</t>
    </r>
    <rPh sb="0" eb="2">
      <t>チイキ</t>
    </rPh>
    <rPh sb="5" eb="8">
      <t>キョウギカイ</t>
    </rPh>
    <phoneticPr fontId="3"/>
  </si>
  <si>
    <r>
      <t>別途協定等を締結する組織数</t>
    </r>
    <phoneticPr fontId="3"/>
  </si>
  <si>
    <r>
      <t>自動入力</t>
    </r>
    <rPh sb="0" eb="4">
      <t>ジドウニュウリョク</t>
    </rPh>
    <phoneticPr fontId="3"/>
  </si>
  <si>
    <r>
      <t>別途協定等を締結</t>
    </r>
    <phoneticPr fontId="3"/>
  </si>
  <si>
    <r>
      <t>農業者団体以外の組織</t>
    </r>
    <rPh sb="0" eb="2">
      <t>ノウギョウ</t>
    </rPh>
    <rPh sb="2" eb="3">
      <t>シャ</t>
    </rPh>
    <rPh sb="3" eb="5">
      <t>ダンタイ</t>
    </rPh>
    <rPh sb="5" eb="7">
      <t>イガイ</t>
    </rPh>
    <rPh sb="8" eb="10">
      <t>ソシキ</t>
    </rPh>
    <phoneticPr fontId="3"/>
  </si>
  <si>
    <r>
      <t>非農業者</t>
    </r>
    <rPh sb="0" eb="4">
      <t>ヒノウギョウシャ</t>
    </rPh>
    <phoneticPr fontId="3"/>
  </si>
  <si>
    <r>
      <t>非農業者数</t>
    </r>
    <rPh sb="0" eb="4">
      <t>ヒノウギョウシャ</t>
    </rPh>
    <rPh sb="4" eb="5">
      <t>カズ</t>
    </rPh>
    <phoneticPr fontId="3"/>
  </si>
  <si>
    <r>
      <t>集落協定の構成員のうち非農業者</t>
    </r>
    <rPh sb="0" eb="2">
      <t>シュウラク</t>
    </rPh>
    <rPh sb="2" eb="4">
      <t>キョウテイ</t>
    </rPh>
    <rPh sb="5" eb="8">
      <t>コウセイイン</t>
    </rPh>
    <rPh sb="11" eb="12">
      <t>ヒ</t>
    </rPh>
    <rPh sb="12" eb="14">
      <t>ノウギョウ</t>
    </rPh>
    <rPh sb="14" eb="15">
      <t>モノ</t>
    </rPh>
    <phoneticPr fontId="3"/>
  </si>
  <si>
    <r>
      <t>別途協定等を締結した組織の構成員のうち非農業者</t>
    </r>
    <rPh sb="0" eb="5">
      <t>ベットキョウテイトウ</t>
    </rPh>
    <rPh sb="6" eb="8">
      <t>テイケツ</t>
    </rPh>
    <rPh sb="10" eb="12">
      <t>ソシキ</t>
    </rPh>
    <rPh sb="13" eb="16">
      <t>コウセイイン</t>
    </rPh>
    <rPh sb="19" eb="23">
      <t>ヒノウギョウシャ</t>
    </rPh>
    <phoneticPr fontId="3"/>
  </si>
  <si>
    <r>
      <t>多様な組織等の参画で解決しようとする課題</t>
    </r>
    <rPh sb="0" eb="2">
      <t>タヨウ</t>
    </rPh>
    <rPh sb="3" eb="6">
      <t>ソシキトウ</t>
    </rPh>
    <rPh sb="7" eb="9">
      <t>サンカク</t>
    </rPh>
    <rPh sb="10" eb="12">
      <t>カイケツ</t>
    </rPh>
    <rPh sb="18" eb="20">
      <t>カダイ</t>
    </rPh>
    <phoneticPr fontId="3"/>
  </si>
  <si>
    <r>
      <t>①事務担当者の人材不足</t>
    </r>
    <rPh sb="1" eb="6">
      <t>ジムタントウシャ</t>
    </rPh>
    <rPh sb="7" eb="11">
      <t>ジンザイブソク</t>
    </rPh>
    <phoneticPr fontId="3"/>
  </si>
  <si>
    <r>
      <t>②共同取組活動参加者の不足</t>
    </r>
    <phoneticPr fontId="3"/>
  </si>
  <si>
    <r>
      <t>③農業作業の人材不足</t>
    </r>
    <phoneticPr fontId="3"/>
  </si>
  <si>
    <r>
      <t>④知見や技術の不足</t>
    </r>
    <phoneticPr fontId="3"/>
  </si>
  <si>
    <r>
      <t>⑥その他</t>
    </r>
    <rPh sb="3" eb="4">
      <t>タ</t>
    </rPh>
    <phoneticPr fontId="3"/>
  </si>
  <si>
    <r>
      <t>多様な組織等の参画により連携して実施する活動</t>
    </r>
    <rPh sb="0" eb="2">
      <t>タヨウ</t>
    </rPh>
    <rPh sb="3" eb="6">
      <t>ソシキトウ</t>
    </rPh>
    <rPh sb="7" eb="9">
      <t>サンカク</t>
    </rPh>
    <rPh sb="12" eb="14">
      <t>レンケイ</t>
    </rPh>
    <rPh sb="16" eb="18">
      <t>ジッシ</t>
    </rPh>
    <rPh sb="20" eb="22">
      <t>カツドウ</t>
    </rPh>
    <phoneticPr fontId="3"/>
  </si>
  <si>
    <r>
      <t>①事務の適切な実施</t>
    </r>
    <phoneticPr fontId="3"/>
  </si>
  <si>
    <r>
      <t>④農作業</t>
    </r>
    <phoneticPr fontId="3"/>
  </si>
  <si>
    <r>
      <t>⑤地場農産物の加工・販売</t>
    </r>
    <phoneticPr fontId="3"/>
  </si>
  <si>
    <r>
      <t>⑥鳥獣害対策</t>
    </r>
    <phoneticPr fontId="3"/>
  </si>
  <si>
    <r>
      <t>⑦多面的機能を増進する活動</t>
    </r>
    <phoneticPr fontId="3"/>
  </si>
  <si>
    <r>
      <t>⑧その他</t>
    </r>
    <rPh sb="3" eb="4">
      <t>タ</t>
    </rPh>
    <phoneticPr fontId="3"/>
  </si>
  <si>
    <r>
      <t>備考欄</t>
    </r>
    <rPh sb="0" eb="3">
      <t>ビコウラン</t>
    </rPh>
    <phoneticPr fontId="3"/>
  </si>
  <si>
    <r>
      <t>　中山間地域等直接支払交付金　活動記録</t>
    </r>
    <rPh sb="1" eb="7">
      <t>チュウサンカンチイキトウ</t>
    </rPh>
    <rPh sb="7" eb="9">
      <t>チョクセツ</t>
    </rPh>
    <phoneticPr fontId="3"/>
  </si>
  <si>
    <r>
      <t>協定名：</t>
    </r>
    <rPh sb="0" eb="3">
      <t>キョウテイメイ</t>
    </rPh>
    <phoneticPr fontId="3"/>
  </si>
  <si>
    <r>
      <t>（参考）</t>
    </r>
    <rPh sb="1" eb="3">
      <t>サンコウ</t>
    </rPh>
    <phoneticPr fontId="3"/>
  </si>
  <si>
    <r>
      <t>中山間地域等直接支払交付金の支出に係る届出について</t>
    </r>
    <phoneticPr fontId="3"/>
  </si>
  <si>
    <r>
      <t>記</t>
    </r>
    <rPh sb="0" eb="1">
      <t>キ</t>
    </rPh>
    <phoneticPr fontId="3"/>
  </si>
  <si>
    <t>※　支出を行う相手方の組織名・肩書等を併せて記載。</t>
  </si>
  <si>
    <r>
      <t>（例：○○営農組合代表　△△　△△(集落協定代表者名)）</t>
    </r>
    <phoneticPr fontId="3"/>
  </si>
  <si>
    <r>
      <t>支出相手方名　※</t>
    </r>
    <phoneticPr fontId="3"/>
  </si>
  <si>
    <r>
      <t>支出額</t>
    </r>
    <phoneticPr fontId="3"/>
  </si>
  <si>
    <r>
      <t>支払日・契約日</t>
    </r>
    <phoneticPr fontId="3"/>
  </si>
  <si>
    <r>
      <t>支出の内容</t>
    </r>
    <phoneticPr fontId="3"/>
  </si>
  <si>
    <r>
      <t>支出の目的</t>
    </r>
    <phoneticPr fontId="3"/>
  </si>
  <si>
    <r>
      <t>（参考様式第４号）</t>
    </r>
    <rPh sb="1" eb="3">
      <t>サンコウ</t>
    </rPh>
    <rPh sb="3" eb="5">
      <t>ヨウシキ</t>
    </rPh>
    <phoneticPr fontId="3"/>
  </si>
  <si>
    <r>
      <t>年　　月　　日</t>
    </r>
    <phoneticPr fontId="3"/>
  </si>
  <si>
    <r>
      <t>多面的機能発揮促進事業に関する計画の認定［変更の認定］の申請について</t>
    </r>
    <phoneticPr fontId="3"/>
  </si>
  <si>
    <r>
      <t>　このことについて、農業の有する多面的機能の発揮の促進に関する法律（平成26年法律第78号）第７条第１項［８条第１項］の規定に基づき、下記関係書類を添えて認定を申請する。</t>
    </r>
    <phoneticPr fontId="3"/>
  </si>
  <si>
    <t>１　事業計画</t>
  </si>
  <si>
    <t>２　農業の有する多面的機能の発揮の促進に関する活動計画書</t>
  </si>
  <si>
    <t>１号事業（多面的機能支払交付金）</t>
  </si>
  <si>
    <r>
      <t>２号事業（中山間地域等直接支払交付金）</t>
    </r>
    <phoneticPr fontId="3"/>
  </si>
  <si>
    <r>
      <t>３号事業（環境保全型農業直接支払交付金）</t>
    </r>
    <phoneticPr fontId="3"/>
  </si>
  <si>
    <r>
      <t>３　その他</t>
    </r>
    <phoneticPr fontId="3"/>
  </si>
  <si>
    <r>
      <t>都道府県の同意書の写し（都道府県営土地改良施設の管理）</t>
    </r>
    <phoneticPr fontId="3"/>
  </si>
  <si>
    <r>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r>
    <phoneticPr fontId="3"/>
  </si>
  <si>
    <r>
      <t>※に該当するため、書類の添付を省略する。</t>
    </r>
    <phoneticPr fontId="3"/>
  </si>
  <si>
    <r>
      <t>＜施行注意＞</t>
    </r>
    <phoneticPr fontId="3"/>
  </si>
  <si>
    <r>
      <t>　変更の認定の申請の場合は、［　］内の記載に置き換えるものとする。</t>
    </r>
    <phoneticPr fontId="3"/>
  </si>
  <si>
    <r>
      <t>多面的機能発揮促進事業に関する計画</t>
    </r>
    <rPh sb="9" eb="11">
      <t>ジギョウ</t>
    </rPh>
    <phoneticPr fontId="142"/>
  </si>
  <si>
    <r>
      <t>１ 多面的機能発揮促進事業の目標</t>
    </r>
    <phoneticPr fontId="142"/>
  </si>
  <si>
    <r>
      <t>１．現況</t>
    </r>
    <rPh sb="2" eb="4">
      <t>ゲンキョウ</t>
    </rPh>
    <phoneticPr fontId="142"/>
  </si>
  <si>
    <r>
      <t>（例）本地域は、振興山村に指定されるなど、平場地域と比べて生産条件の格差が大きいことから、これを補正する取組を行うことが必要である。</t>
    </r>
    <rPh sb="1" eb="2">
      <t>レイ</t>
    </rPh>
    <phoneticPr fontId="3"/>
  </si>
  <si>
    <r>
      <t>２．目標</t>
    </r>
    <rPh sb="2" eb="4">
      <t>モクヒョウ</t>
    </rPh>
    <phoneticPr fontId="142"/>
  </si>
  <si>
    <r>
      <t>（例）１を踏まえ、本地域では、機械の共同利用や農作業の共同化にも取り組み、農業生産活動を継続することにより、多面的機能の発揮の促進を図ることとする。</t>
    </r>
    <rPh sb="1" eb="2">
      <t>レイ</t>
    </rPh>
    <phoneticPr fontId="3"/>
  </si>
  <si>
    <r>
      <t>２ 多面的機能発揮促進事業の内容</t>
    </r>
    <phoneticPr fontId="142"/>
  </si>
  <si>
    <r>
      <t>　（１）多面的機能発揮促進事業の種類及び実施区域</t>
    </r>
    <phoneticPr fontId="142"/>
  </si>
  <si>
    <r>
      <t>　　① 種類（実施するものに○を付すこと。）</t>
    </r>
    <phoneticPr fontId="142"/>
  </si>
  <si>
    <r>
      <t>１号事業</t>
    </r>
    <r>
      <rPr>
        <rFont val="ＭＳ 明朝"/>
        <charset val="128"/>
        <family val="1"/>
        <color rgb="FF000000"/>
        <sz val="12"/>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</si>
  <si>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rFont val="ＭＳ 明朝"/>
        <charset val="128"/>
        <family val="1"/>
        <color rgb="FF000000"/>
        <sz val="11"/>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</si>
  <si>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rFont val="ＭＳ 明朝"/>
        <charset val="128"/>
        <family val="1"/>
        <color rgb="FF000000"/>
        <sz val="11"/>
      </rPr>
      <t>（資源向上支払交付金）</t>
    </r>
    <rPh sb="33" eb="35">
      <t>キノウ</t>
    </rPh>
    <phoneticPr fontId="142"/>
  </si>
  <si>
    <r>
      <t>２号事業</t>
    </r>
    <r>
      <rPr>
        <rFont val="ＭＳ 明朝"/>
        <charset val="128"/>
        <family val="1"/>
        <color rgb="FF000000"/>
        <sz val="12"/>
      </rPr>
      <t>（中山間地域等直接支払交付金）</t>
    </r>
    <phoneticPr fontId="142"/>
  </si>
  <si>
    <r>
      <t>３号事業</t>
    </r>
    <r>
      <rPr>
        <rFont val="ＭＳ 明朝"/>
        <charset val="128"/>
        <family val="1"/>
        <color rgb="FF000000"/>
        <sz val="12"/>
      </rPr>
      <t>（環境保全型農業直接支払交付金）</t>
    </r>
    <phoneticPr fontId="142"/>
  </si>
  <si>
    <r>
      <t>４号事業</t>
    </r>
    <r>
      <rPr>
        <rFont val="ＭＳ 明朝"/>
        <charset val="128"/>
        <family val="1"/>
        <color rgb="FF000000"/>
        <sz val="12"/>
      </rPr>
      <t>（その他農業の有する多面的機能の発揮の促進に資する事業）</t>
    </r>
    <phoneticPr fontId="142"/>
  </si>
  <si>
    <r>
      <t>　　② 実施区域</t>
    </r>
    <phoneticPr fontId="142"/>
  </si>
  <si>
    <r>
      <t>（例）別添の中山間地域等直接支払交付金に係る集落協定（以下、「集落協定」という。）「（別添１）実施区域位置図」のとおり。</t>
    </r>
    <rPh sb="1" eb="2">
      <t>レイ</t>
    </rPh>
    <phoneticPr fontId="3"/>
  </si>
  <si>
    <r>
      <t>　（２）活動の内容等</t>
    </r>
    <rPh sb="4" eb="6">
      <t>カツドウ</t>
    </rPh>
    <rPh sb="7" eb="9">
      <t>ナイヨウ</t>
    </rPh>
    <rPh sb="9" eb="10">
      <t>トウ</t>
    </rPh>
    <phoneticPr fontId="142"/>
  </si>
  <si>
    <r>
      <t>　　②２号事業</t>
    </r>
    <rPh sb="4" eb="5">
      <t>ゴウ</t>
    </rPh>
    <rPh sb="5" eb="7">
      <t>ジギョウ</t>
    </rPh>
    <phoneticPr fontId="142"/>
  </si>
  <si>
    <r>
      <t xml:space="preserve">  　 １）農業生産活動の内容</t>
    </r>
    <rPh sb="6" eb="8">
      <t>ノウギョウ</t>
    </rPh>
    <rPh sb="8" eb="10">
      <t>セイサン</t>
    </rPh>
    <rPh sb="10" eb="12">
      <t>カツドウ</t>
    </rPh>
    <rPh sb="13" eb="15">
      <t>ナイヨウ</t>
    </rPh>
    <phoneticPr fontId="142"/>
  </si>
  <si>
    <r>
      <t xml:space="preserve">  　 ２）農業生産活動の継続的な実施を推進するための活動</t>
    </r>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</si>
  <si>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</si>
  <si>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r>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
    <rPh sb="1" eb="2">
      <t>レイ</t>
    </rPh>
    <phoneticPr fontId="142"/>
  </si>
  <si>
    <t>４ 農業者団体等の構成員に係る事項</t>
  </si>
  <si>
    <r>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
    <rPh sb="1" eb="2">
      <t>レイ</t>
    </rPh>
    <phoneticPr fontId="142"/>
  </si>
  <si>
    <r>
      <t>　記入内容が集落協定もしくは個別協定と重複する場合は、「２（１）②実施区域」、「２（２）活動内容等」、「３　多面的機能発揮促進事業の実施期間」及び「農業者団体等の構成員に係る事項」の記入を省略することも可能とする。</t>
    </r>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</si>
  <si>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r>
      <t>✓</t>
    </r>
    <phoneticPr fontId="3"/>
  </si>
  <si>
    <r>
      <t>あいうえおかつどうそしき</t>
    </r>
    <phoneticPr fontId="3"/>
  </si>
  <si>
    <r>
      <t>ちゅうさんかん　たろう</t>
    </r>
    <phoneticPr fontId="3"/>
  </si>
  <si>
    <r>
      <t>まるけんさんかくしまるちょう</t>
    </r>
    <phoneticPr fontId="3"/>
  </si>
  <si>
    <r>
      <t>　１　交付金は、集落を代表して</t>
    </r>
    <phoneticPr fontId="3"/>
  </si>
  <si>
    <r>
      <t>〇〇 〇〇（氏名）</t>
    </r>
    <phoneticPr fontId="3"/>
  </si>
  <si>
    <r>
      <t>が市町村より受け取る。</t>
    </r>
    <phoneticPr fontId="3"/>
  </si>
  <si>
    <r>
      <t>年度土地改良通年施行実施計画書</t>
    </r>
    <phoneticPr fontId="3"/>
  </si>
  <si>
    <r>
      <t>（集落協定名：</t>
    </r>
    <phoneticPr fontId="3"/>
  </si>
  <si>
    <r>
      <t xml:space="preserve"> </t>
    </r>
    <r>
      <rPr>
        <rFont val="ＭＳ 明朝"/>
        <charset val="128"/>
        <family val="1"/>
        <color rgb="FFFF0000"/>
        <sz val="11"/>
      </rPr>
      <t>○○集落組合</t>
    </r>
    <r>
      <rPr>
        <rFont val="ＭＳ 明朝"/>
        <charset val="128"/>
        <family val="1"/>
        <color rgb="FF000000"/>
        <sz val="11"/>
      </rPr>
      <t>（以下「組合」という。）が導入した機械及び施設（以下「機械等」という。）の管理及び運営は、この規定に定めるところによる。</t>
    </r>
    <phoneticPr fontId="3"/>
  </si>
  <si>
    <r>
      <t>　機械等の利用料金は</t>
    </r>
    <r>
      <rPr>
        <rFont val="ＭＳ 明朝"/>
        <charset val="128"/>
        <family val="1"/>
        <color rgb="FFFF0000"/>
        <sz val="11"/>
      </rPr>
      <t>○○</t>
    </r>
    <r>
      <rPr>
        <rFont val="ＭＳ 明朝"/>
        <charset val="128"/>
        <family val="1"/>
        <color rgb="FF000000"/>
        <sz val="11"/>
      </rPr>
      <t>とする。ただし、組合員以外の者が利用する場合はこの限りではない。</t>
    </r>
    <phoneticPr fontId="3"/>
  </si>
  <si>
    <r>
      <t>令和７年度中山間地域等直接支払交付金早期交付申請書</t>
    </r>
    <phoneticPr fontId="3"/>
  </si>
  <si>
    <r>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r>
    <phoneticPr fontId="3"/>
  </si>
  <si>
    <r>
      <t>　令和７年度において、早期交付を受けた交付金を有効に活用するとともに、事業計画の作成及び計画に基づく活動に取り組むことを誓約します。</t>
    </r>
    <phoneticPr fontId="3"/>
  </si>
  <si>
    <r>
      <t>殿</t>
    </r>
    <rPh sb="0" eb="1">
      <t>ドノ</t>
    </rPh>
    <phoneticPr fontId="3"/>
  </si>
  <si>
    <r>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r>
    <phoneticPr fontId="3"/>
  </si>
  <si>
    <r>
      <t>○○地区水利組合</t>
    </r>
    <rPh sb="2" eb="4">
      <t>チク</t>
    </rPh>
    <rPh sb="4" eb="8">
      <t>スイリクミアイ</t>
    </rPh>
    <phoneticPr fontId="3"/>
  </si>
  <si>
    <r>
      <t>代表者
○○○○</t>
    </r>
    <rPh sb="0" eb="3">
      <t>ダイヒョウシャ</t>
    </rPh>
    <phoneticPr fontId="3"/>
  </si>
  <si>
    <r>
      <t>○○地区水利組合規程による</t>
    </r>
    <rPh sb="2" eb="8">
      <t>チクスイリクミアイ</t>
    </rPh>
    <rPh sb="8" eb="10">
      <t>キテイ</t>
    </rPh>
    <phoneticPr fontId="3"/>
  </si>
  <si>
    <r>
      <t>○○集落申し合わせ事項による</t>
    </r>
    <rPh sb="2" eb="4">
      <t>シュウラク</t>
    </rPh>
    <rPh sb="4" eb="5">
      <t>モウ</t>
    </rPh>
    <rPh sb="6" eb="7">
      <t>ア</t>
    </rPh>
    <rPh sb="9" eb="11">
      <t>ジコウ</t>
    </rPh>
    <phoneticPr fontId="3"/>
  </si>
  <si>
    <r>
      <t>市町村長　</t>
    </r>
    <rPh sb="0" eb="4">
      <t>シチョウソンチョウ</t>
    </rPh>
    <phoneticPr fontId="3"/>
  </si>
  <si>
    <r>
      <t xml:space="preserve">農業の有する多面的機能の発揮の促進に関する活動計画書
</t>
    </r>
    <r>
      <rPr>
        <rFont val="ＭＳ 明朝"/>
        <charset val="128"/>
        <family val="1"/>
        <color rgb="FFFF0000"/>
        <sz val="11"/>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</si>
  <si>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</si>
  <si>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</si>
  <si>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r>
      <t>交付基準(傾斜等)</t>
    </r>
    <phoneticPr fontId="3"/>
  </si>
  <si>
    <r>
      <t>具体的な活動内容</t>
    </r>
    <rPh sb="0" eb="3">
      <t>グタイテキ</t>
    </rPh>
    <rPh sb="4" eb="6">
      <t>カツドウ</t>
    </rPh>
    <rPh sb="6" eb="8">
      <t>ナイヨウ</t>
    </rPh>
    <phoneticPr fontId="3"/>
  </si>
  <si>
    <r>
      <t>（別紙様式２）</t>
    </r>
    <rPh sb="1" eb="3">
      <t>ベッシ</t>
    </rPh>
    <rPh sb="3" eb="5">
      <t>ヨウシキ</t>
    </rPh>
    <phoneticPr fontId="3"/>
  </si>
  <si>
    <r>
      <t xml:space="preserve">
①現況</t>
    </r>
    <rPh sb="2" eb="4">
      <t>ゲンキョウ</t>
    </rPh>
    <phoneticPr fontId="3"/>
  </si>
  <si>
    <r>
      <t xml:space="preserve">
②基礎・体制整備単価</t>
    </r>
    <phoneticPr fontId="3"/>
  </si>
  <si>
    <r>
      <t xml:space="preserve">
③農業生産活動等の体制整備の取組（ネットワーク化活動計画の作成）の有無</t>
    </r>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</si>
  <si>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r>
      <t>上記表は以下の表に従って記載するものとする</t>
    </r>
    <phoneticPr fontId="3"/>
  </si>
  <si>
    <r>
      <t>（別紙様式１）</t>
    </r>
    <phoneticPr fontId="3"/>
  </si>
  <si>
    <r>
      <t>計画変更</t>
    </r>
    <rPh sb="0" eb="2">
      <t>ケイカク</t>
    </rPh>
    <rPh sb="2" eb="4">
      <t>ヘンコウ</t>
    </rPh>
    <phoneticPr fontId="3"/>
  </si>
  <si>
    <r>
      <t xml:space="preserve">活動開始年度
</t>
    </r>
    <r>
      <rPr>
        <rFont val="ＭＳ 明朝"/>
        <charset val="128"/>
        <family val="1"/>
        <color rgb="FF000000"/>
        <sz val="9"/>
      </rPr>
      <t>(計画認定年度)</t>
    </r>
    <rPh sb="0" eb="2">
      <t>カツドウ</t>
    </rPh>
    <rPh sb="2" eb="4">
      <t>カイシ</t>
    </rPh>
    <rPh sb="4" eb="6">
      <t>ネンド</t>
    </rPh>
    <phoneticPr fontId="3"/>
  </si>
  <si>
    <r>
      <t>多面支払</t>
    </r>
    <rPh sb="0" eb="2">
      <t>タメン</t>
    </rPh>
    <rPh sb="2" eb="4">
      <t>シハライ</t>
    </rPh>
    <rPh sb="3" eb="4">
      <t>バライ</t>
    </rPh>
    <phoneticPr fontId="3"/>
  </si>
  <si>
    <r>
      <t>農地面積</t>
    </r>
    <rPh sb="2" eb="4">
      <t>メンセキ</t>
    </rPh>
    <phoneticPr fontId="3"/>
  </si>
  <si>
    <r>
      <t>項目</t>
    </r>
    <rPh sb="0" eb="2">
      <t>コウモク</t>
    </rPh>
    <phoneticPr fontId="3"/>
  </si>
  <si>
    <r>
      <t>災害の発生が想定される箇所・施設に対する災害発生時の復旧等</t>
    </r>
    <phoneticPr fontId="3"/>
  </si>
  <si>
    <r>
      <t>に要する経費（具体的に記入）</t>
    </r>
    <rPh sb="7" eb="10">
      <t>グタイテキ</t>
    </rPh>
    <rPh sb="11" eb="13">
      <t>キニュウ</t>
    </rPh>
    <phoneticPr fontId="3"/>
  </si>
  <si>
    <r>
      <t>　○ 使途：　</t>
    </r>
    <phoneticPr fontId="3"/>
  </si>
  <si>
    <r>
      <t>畦塗り機購入</t>
    </r>
    <rPh sb="1" eb="2">
      <t>ヌリ</t>
    </rPh>
    <rPh sb="3" eb="4">
      <t>キ</t>
    </rPh>
    <rPh sb="4" eb="6">
      <t>コウニュウ</t>
    </rPh>
    <phoneticPr fontId="3"/>
  </si>
  <si>
    <r>
      <t>申請時
（します）</t>
    </r>
    <rPh sb="0" eb="3">
      <t>シンセイジ</t>
    </rPh>
    <phoneticPr fontId="3"/>
  </si>
  <si>
    <r>
      <t>報告時
（しました）</t>
    </r>
    <rPh sb="0" eb="3">
      <t>ホウコクジ</t>
    </rPh>
    <phoneticPr fontId="3"/>
  </si>
  <si>
    <r>
      <t>（１）適正な施肥</t>
    </r>
    <phoneticPr fontId="3"/>
  </si>
  <si>
    <r>
      <t>（２）適正な防除</t>
    </r>
    <phoneticPr fontId="3"/>
  </si>
  <si>
    <r>
      <t>④</t>
    </r>
    <phoneticPr fontId="3"/>
  </si>
  <si>
    <r>
      <t>（３）エネルギーの節減</t>
    </r>
    <phoneticPr fontId="3"/>
  </si>
  <si>
    <r>
      <t>⑤</t>
    </r>
    <phoneticPr fontId="3"/>
  </si>
  <si>
    <r>
      <t>⑥</t>
    </r>
    <phoneticPr fontId="3"/>
  </si>
  <si>
    <r>
      <t>⑦</t>
    </r>
    <phoneticPr fontId="3"/>
  </si>
  <si>
    <r>
      <t>（４）悪臭及び害虫の発生防止</t>
    </r>
    <phoneticPr fontId="3"/>
  </si>
  <si>
    <r>
      <t>共同取組活動を行う場合には、
悪臭・害虫の発生防止・低減に努める</t>
    </r>
    <phoneticPr fontId="3"/>
  </si>
  <si>
    <r>
      <t>（５）廃棄物の発生抑制、
　　 適正な循環的な利用及び適正な処分</t>
    </r>
    <phoneticPr fontId="3"/>
  </si>
  <si>
    <r>
      <t>共同取組活動を行う場合には、
プラ等廃棄物の削減に努め、適正に処理</t>
    </r>
    <phoneticPr fontId="3"/>
  </si>
  <si>
    <r>
      <t>⑧</t>
    </r>
    <phoneticPr fontId="3"/>
  </si>
  <si>
    <r>
      <t>環境負荷低減のチェックシート（集落協定向け）</t>
    </r>
    <phoneticPr fontId="3"/>
  </si>
  <si>
    <r>
      <t>（ 別紙様式８ ）</t>
    </r>
    <phoneticPr fontId="3"/>
  </si>
  <si>
    <r>
      <t>⑨</t>
    </r>
    <phoneticPr fontId="3"/>
  </si>
  <si>
    <r>
      <t>⑩</t>
    </r>
    <phoneticPr fontId="3"/>
  </si>
  <si>
    <r>
      <t>（６）生物多様性への悪影響の防止</t>
    </r>
    <phoneticPr fontId="3"/>
  </si>
  <si>
    <r>
      <t>⑪</t>
    </r>
    <phoneticPr fontId="3"/>
  </si>
  <si>
    <r>
      <t>⑫</t>
    </r>
    <phoneticPr fontId="3"/>
  </si>
  <si>
    <r>
      <t>（７）環境関係法令の遵守等</t>
    </r>
    <phoneticPr fontId="3"/>
  </si>
  <si>
    <r>
      <t>「みどりの食料システム戦略」を理解し、適切な事業実施に努める</t>
    </r>
    <phoneticPr fontId="3"/>
  </si>
  <si>
    <r>
      <t>⑬</t>
    </r>
    <phoneticPr fontId="3"/>
  </si>
  <si>
    <r>
      <t>関係法令の遵守</t>
    </r>
    <phoneticPr fontId="3"/>
  </si>
  <si>
    <r>
      <t>⑮</t>
    </r>
    <phoneticPr fontId="3"/>
  </si>
  <si>
    <r>
      <t>⑭</t>
    </r>
    <phoneticPr fontId="3"/>
  </si>
  <si>
    <r>
      <t>正しい知識に基づく作業安全に努める</t>
    </r>
    <phoneticPr fontId="3"/>
  </si>
  <si>
    <r>
      <rPr>
        <rFont val="ＭＳ Ｐゴシック"/>
        <charset val="128"/>
        <family val="3"/>
        <color rgb="FF000000"/>
        <sz val="10"/>
      </rPr>
      <t>※共同取組活動で施肥を行う場合</t>
    </r>
    <r>
      <rPr>
        <rFont val="ＭＳ Ｐゴシック"/>
        <charset val="128"/>
        <family val="3"/>
        <color rgb="FF000000"/>
        <sz val="11"/>
      </rPr>
      <t xml:space="preserve">
</t>
    </r>
    <r>
      <rPr>
        <rFont val="ＭＳ Ｐゴシック"/>
        <charset val="128"/>
        <family val="3"/>
        <color rgb="FF000000"/>
        <sz val="12"/>
      </rPr>
      <t>肥料の適正な保管</t>
    </r>
    <r>
      <rPr>
        <rFont val="ＭＳ Ｐゴシック"/>
        <charset val="128"/>
        <family val="3"/>
        <color rgb="FF000000"/>
        <sz val="11"/>
      </rPr>
      <t xml:space="preserve">
（該当しない　　　）</t>
    </r>
    <phoneticPr fontId="3"/>
  </si>
  <si>
    <r>
      <rPr>
        <rFont val="ＭＳ Ｐゴシック"/>
        <charset val="128"/>
        <family val="3"/>
        <color rgb="FF000000"/>
        <sz val="10"/>
      </rPr>
      <t>※共同取組活動で施肥を行う場合</t>
    </r>
    <r>
      <rPr>
        <rFont val="ＭＳ Ｐゴシック"/>
        <charset val="128"/>
        <family val="3"/>
        <color rgb="FF000000"/>
        <sz val="11"/>
      </rPr>
      <t xml:space="preserve">
</t>
    </r>
    <r>
      <rPr>
        <rFont val="ＭＳ Ｐゴシック"/>
        <charset val="128"/>
        <family val="3"/>
        <color rgb="FF000000"/>
        <sz val="12"/>
      </rPr>
      <t>肥料の使用状況等の記録・保存に努める</t>
    </r>
    <r>
      <rPr>
        <rFont val="ＭＳ Ｐゴシック"/>
        <charset val="128"/>
        <family val="3"/>
        <color rgb="FF000000"/>
        <sz val="11"/>
      </rPr>
      <t xml:space="preserve">
（該当しない　　　）</t>
    </r>
    <phoneticPr fontId="3"/>
  </si>
  <si>
    <r>
      <rPr>
        <rFont val="ＭＳ Ｐゴシック"/>
        <charset val="128"/>
        <family val="3"/>
        <color rgb="FF000000"/>
        <sz val="10"/>
      </rPr>
      <t>※共同取組活動で農薬を使った防除を行う場合</t>
    </r>
    <r>
      <rPr>
        <rFont val="ＭＳ Ｐゴシック"/>
        <charset val="128"/>
        <family val="3"/>
        <color rgb="FF000000"/>
        <sz val="11"/>
      </rPr>
      <t xml:space="preserve">
</t>
    </r>
    <r>
      <rPr>
        <rFont val="ＭＳ Ｐゴシック"/>
        <charset val="128"/>
        <family val="3"/>
        <color rgb="FF000000"/>
        <sz val="12"/>
      </rPr>
      <t>農薬の適正な使用・保管</t>
    </r>
    <r>
      <rPr>
        <rFont val="ＭＳ Ｐゴシック"/>
        <charset val="128"/>
        <family val="3"/>
        <color rgb="FF000000"/>
        <sz val="11"/>
      </rPr>
      <t xml:space="preserve">
（該当しない　　　）</t>
    </r>
    <phoneticPr fontId="3"/>
  </si>
  <si>
    <r>
      <rPr>
        <rFont val="ＭＳ Ｐゴシック"/>
        <charset val="128"/>
        <family val="3"/>
        <color rgb="FF000000"/>
        <sz val="10"/>
      </rPr>
      <t>※共同取組活動で農薬を使った防除を行う場合</t>
    </r>
    <r>
      <rPr>
        <rFont val="ＭＳ Ｐゴシック"/>
        <charset val="128"/>
        <family val="3"/>
        <color rgb="FF000000"/>
        <sz val="11"/>
      </rPr>
      <t xml:space="preserve">
</t>
    </r>
    <r>
      <rPr>
        <rFont val="ＭＳ Ｐゴシック"/>
        <charset val="128"/>
        <family val="3"/>
        <color rgb="FF000000"/>
        <sz val="12"/>
      </rPr>
      <t>農薬の使用状況等の記録・保存</t>
    </r>
    <r>
      <rPr>
        <rFont val="ＭＳ Ｐゴシック"/>
        <charset val="128"/>
        <family val="3"/>
        <color rgb="FF000000"/>
        <sz val="11"/>
      </rPr>
      <t xml:space="preserve">
（該当しない　　　）</t>
    </r>
    <phoneticPr fontId="3"/>
  </si>
  <si>
    <r>
      <t xml:space="preserve">※共有資産として入手した50万円以上の農機等が
　 ある場合
</t>
    </r>
    <r>
      <rPr>
        <rFont val="ＭＳ Ｐゴシック"/>
        <charset val="128"/>
        <family val="3"/>
        <color rgb="FF000000"/>
        <sz val="12"/>
      </rPr>
      <t>農機等の燃料の使用状況の記録・保存に努める</t>
    </r>
    <r>
      <rPr>
        <rFont val="ＭＳ Ｐゴシック"/>
        <charset val="128"/>
        <family val="3"/>
        <color rgb="FF000000"/>
        <sz val="11"/>
      </rPr>
      <t xml:space="preserve">
（該当しない　　　）</t>
    </r>
    <phoneticPr fontId="3"/>
  </si>
  <si>
    <r>
      <t xml:space="preserve">※共有資産として入手した50万円以上の農機等が
　 ある場合
</t>
    </r>
    <r>
      <rPr>
        <rFont val="ＭＳ Ｐゴシック"/>
        <charset val="128"/>
        <family val="3"/>
        <color rgb="FF000000"/>
        <sz val="12"/>
      </rPr>
      <t>省エネを意識し、不必要・非効率なエネルギー消費をしないよう努める</t>
    </r>
    <r>
      <rPr>
        <rFont val="ＭＳ Ｐゴシック"/>
        <charset val="128"/>
        <family val="3"/>
        <color rgb="FF000000"/>
        <sz val="11"/>
      </rPr>
      <t xml:space="preserve">
（該当しない　　　）</t>
    </r>
    <phoneticPr fontId="3"/>
  </si>
  <si>
    <r>
      <rPr>
        <rFont val="ＭＳ Ｐゴシック"/>
        <charset val="128"/>
        <family val="3"/>
        <color rgb="FF000000"/>
        <sz val="10"/>
      </rPr>
      <t>※機械等を扱う事業者である場合</t>
    </r>
    <r>
      <rPr>
        <rFont val="ＭＳ Ｐゴシック"/>
        <charset val="128"/>
        <family val="3"/>
        <color rgb="FF000000"/>
        <sz val="11"/>
      </rPr>
      <t xml:space="preserve">
</t>
    </r>
    <r>
      <rPr>
        <rFont val="ＭＳ Ｐゴシック"/>
        <charset val="128"/>
        <family val="3"/>
        <color rgb="FF000000"/>
        <sz val="12"/>
      </rPr>
      <t>機械等の適切な整備と管理に努める</t>
    </r>
    <r>
      <rPr>
        <rFont val="ＭＳ Ｐゴシック"/>
        <charset val="128"/>
        <family val="3"/>
        <color rgb="FF000000"/>
        <sz val="11"/>
      </rPr>
      <t xml:space="preserve">
（該当しない　　　）</t>
    </r>
    <phoneticPr fontId="3"/>
  </si>
  <si>
    <r>
      <rPr>
        <rFont val="ＭＳ Ｐゴシック"/>
        <charset val="128"/>
        <family val="3"/>
        <color rgb="FF000000"/>
        <sz val="10"/>
      </rPr>
      <t>※生物多様性への影響が想定される工事等を
　 実施する場合</t>
    </r>
    <r>
      <rPr>
        <rFont val="ＭＳ Ｐゴシック"/>
        <charset val="128"/>
        <family val="3"/>
        <color rgb="FF000000"/>
        <sz val="11"/>
      </rPr>
      <t xml:space="preserve">
</t>
    </r>
    <r>
      <rPr>
        <rFont val="ＭＳ Ｐゴシック"/>
        <charset val="128"/>
        <family val="3"/>
        <color rgb="FF000000"/>
        <sz val="12"/>
      </rPr>
      <t>生物多様性に配慮した事業実施に努める</t>
    </r>
    <r>
      <rPr>
        <rFont val="ＭＳ Ｐゴシック"/>
        <charset val="128"/>
        <family val="3"/>
        <color rgb="FF000000"/>
        <sz val="11"/>
      </rPr>
      <t xml:space="preserve">
（該当しない　　　）</t>
    </r>
    <phoneticPr fontId="3"/>
  </si>
  <si>
    <r>
      <t>注１　申請時は「します」の□、報告時は「しました」の□にチェックしてください。</t>
    </r>
    <phoneticPr fontId="3"/>
  </si>
  <si>
    <r>
      <t>注２　「※」の記載内容に該当しない場合は「（該当しない　□）」にチェックしてください。
　　　この場合、当該項目の申請時・報告時のチェックは不要です。</t>
    </r>
    <phoneticPr fontId="3"/>
  </si>
  <si>
    <r>
      <t>環境負荷低減のチェックシート（個別協定向け）</t>
    </r>
    <rPh sb="15" eb="17">
      <t>コベツ</t>
    </rPh>
    <phoneticPr fontId="3"/>
  </si>
  <si>
    <r>
      <t>（ 別紙様式９ ）</t>
    </r>
    <phoneticPr fontId="3"/>
  </si>
  <si>
    <r>
      <t>肥料の適正な保管</t>
    </r>
    <phoneticPr fontId="3"/>
  </si>
  <si>
    <r>
      <t>肥料の使用状況等の記録・保存に努める</t>
    </r>
    <phoneticPr fontId="3"/>
  </si>
  <si>
    <r>
      <t>作物特性のデータに基づく施肥設計を検討</t>
    </r>
    <phoneticPr fontId="3"/>
  </si>
  <si>
    <r>
      <t>有機物の適正な施用による土づくりを検討</t>
    </r>
    <phoneticPr fontId="3"/>
  </si>
  <si>
    <r>
      <t>病害虫・雑草が発生しにくい生産条件の整備を検討</t>
    </r>
    <phoneticPr fontId="3"/>
  </si>
  <si>
    <r>
      <t>病害虫・雑草の発生状況を把握した上で防除の要否及びタイミングの判断に努める</t>
    </r>
    <phoneticPr fontId="3"/>
  </si>
  <si>
    <r>
      <t>多様な防除方法（防除資材、使用方法）を活用した防除を検討</t>
    </r>
    <phoneticPr fontId="3"/>
  </si>
  <si>
    <r>
      <t>農薬の適正な使用・保管</t>
    </r>
    <phoneticPr fontId="3"/>
  </si>
  <si>
    <r>
      <t>農薬の使用状況等の記録・保存</t>
    </r>
    <phoneticPr fontId="3"/>
  </si>
  <si>
    <r>
      <t>農機・ハウス等の電気・燃料の使用状況の記録・保存に努める</t>
    </r>
    <phoneticPr fontId="3"/>
  </si>
  <si>
    <r>
      <t>省エネを意識し、不必要・非効率なエネルギー消費をしないよう努める</t>
    </r>
    <phoneticPr fontId="3"/>
  </si>
  <si>
    <r>
      <t>⑲</t>
    </r>
    <phoneticPr fontId="3"/>
  </si>
  <si>
    <r>
      <t>悪臭・害虫の発生防止・低減に努める</t>
    </r>
    <phoneticPr fontId="3"/>
  </si>
  <si>
    <r>
      <t>プラ等廃棄物の削減に努め、適正に処理</t>
    </r>
    <phoneticPr fontId="3"/>
  </si>
  <si>
    <r>
      <t>病害虫・雑草の発生状況を把握した上で防除の要否及びタイミングの判断に努める（再掲）</t>
    </r>
    <rPh sb="38" eb="40">
      <t>サイケイ</t>
    </rPh>
    <phoneticPr fontId="3"/>
  </si>
  <si>
    <r>
      <t>多様な防除方法（防除資材、使用方法）を活用した防除を検討（再掲）</t>
    </r>
    <rPh sb="29" eb="31">
      <t>サイケイ</t>
    </rPh>
    <phoneticPr fontId="3"/>
  </si>
  <si>
    <r>
      <t>⑯</t>
    </r>
    <phoneticPr fontId="3"/>
  </si>
  <si>
    <r>
      <t>⑰</t>
    </r>
    <phoneticPr fontId="3"/>
  </si>
  <si>
    <r>
      <t>⑱</t>
    </r>
    <phoneticPr fontId="3"/>
  </si>
  <si>
    <r>
      <t>環境配慮の取組方針の策定や研修の実施に努める</t>
    </r>
    <phoneticPr fontId="3"/>
  </si>
  <si>
    <r>
      <t>⑳</t>
    </r>
    <phoneticPr fontId="3"/>
  </si>
  <si>
    <r>
      <t>[003]市町村名</t>
    </r>
    <phoneticPr fontId="3"/>
  </si>
  <si>
    <r>
      <t>交付対象外（田畑混在地）</t>
    </r>
    <rPh sb="0" eb="2">
      <t>コウフ</t>
    </rPh>
    <rPh sb="2" eb="4">
      <t>タイショウ</t>
    </rPh>
    <rPh sb="4" eb="5">
      <t>ガイ</t>
    </rPh>
    <rPh sb="6" eb="7">
      <t>デン</t>
    </rPh>
    <rPh sb="7" eb="8">
      <t>ハタ</t>
    </rPh>
    <rPh sb="8" eb="10">
      <t>コンザイ</t>
    </rPh>
    <rPh sb="10" eb="11">
      <t>チ</t>
    </rPh>
    <phoneticPr fontId="3"/>
  </si>
  <si>
    <r>
      <t>交付対象外（田畑混在地以外）</t>
    </r>
    <rPh sb="0" eb="2">
      <t>コウフ</t>
    </rPh>
    <rPh sb="2" eb="4">
      <t>タイショウ</t>
    </rPh>
    <rPh sb="4" eb="5">
      <t>ガイ</t>
    </rPh>
    <rPh sb="6" eb="7">
      <t>デン</t>
    </rPh>
    <rPh sb="7" eb="8">
      <t>ハタ</t>
    </rPh>
    <rPh sb="8" eb="10">
      <t>コンザイ</t>
    </rPh>
    <rPh sb="10" eb="11">
      <t>チ</t>
    </rPh>
    <rPh sb="11" eb="13">
      <t>イガイ</t>
    </rPh>
    <phoneticPr fontId="3"/>
  </si>
  <si>
    <r>
      <t>交付対象外（田草地混在地）</t>
    </r>
    <rPh sb="0" eb="2">
      <t>コウフ</t>
    </rPh>
    <rPh sb="2" eb="4">
      <t>タイショウ</t>
    </rPh>
    <rPh sb="4" eb="5">
      <t>ガイ</t>
    </rPh>
    <rPh sb="6" eb="7">
      <t>デン</t>
    </rPh>
    <rPh sb="7" eb="9">
      <t>ソウチ</t>
    </rPh>
    <rPh sb="9" eb="11">
      <t>コンザイ</t>
    </rPh>
    <rPh sb="11" eb="12">
      <t>チ</t>
    </rPh>
    <phoneticPr fontId="3"/>
  </si>
  <si>
    <r>
      <t>交付対象外（田採草放牧地混在地）</t>
    </r>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</si>
  <si>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r>
      <t>交付対象外（田草地混在地以外）</t>
    </r>
    <rPh sb="0" eb="2">
      <t>コウフ</t>
    </rPh>
    <rPh sb="2" eb="4">
      <t>タイショウ</t>
    </rPh>
    <rPh sb="4" eb="5">
      <t>ガイ</t>
    </rPh>
    <rPh sb="6" eb="7">
      <t>デン</t>
    </rPh>
    <rPh sb="7" eb="9">
      <t>ソウチ</t>
    </rPh>
    <rPh sb="9" eb="11">
      <t>コンザイ</t>
    </rPh>
    <rPh sb="11" eb="12">
      <t>チ</t>
    </rPh>
    <rPh sb="12" eb="14">
      <t>イガイ</t>
    </rPh>
    <phoneticPr fontId="3"/>
  </si>
  <si>
    <r>
      <t>交付対象外（田採草放牧地混在地以外）</t>
    </r>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</si>
  <si>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t>交付対象外(田畑混在地以外)</t>
    </r>
    <rPh sb="6" eb="8">
      <t>デンパタ</t>
    </rPh>
    <rPh sb="8" eb="10">
      <t>コンザイ</t>
    </rPh>
    <rPh sb="10" eb="11">
      <t>チ</t>
    </rPh>
    <rPh sb="11" eb="13">
      <t>イガイ</t>
    </rPh>
    <phoneticPr fontId="3"/>
  </si>
  <si>
    <r>
      <t>交付対象外（田採草放牧地混在地）</t>
    </r>
    <rPh sb="6" eb="7">
      <t>デン</t>
    </rPh>
    <rPh sb="7" eb="9">
      <t>サイソウ</t>
    </rPh>
    <rPh sb="9" eb="11">
      <t>ホウボク</t>
    </rPh>
    <rPh sb="11" eb="12">
      <t>チ</t>
    </rPh>
    <rPh sb="12" eb="14">
      <t>コンザイ</t>
    </rPh>
    <rPh sb="14" eb="15">
      <t>チ</t>
    </rPh>
    <phoneticPr fontId="3"/>
  </si>
  <si>
    <r>
      <t>交付対象外（田採草放牧地混在地以外）</t>
    </r>
    <rPh sb="6" eb="7">
      <t>デン</t>
    </rPh>
    <rPh sb="7" eb="9">
      <t>サイソウ</t>
    </rPh>
    <rPh sb="9" eb="11">
      <t>ホウボク</t>
    </rPh>
    <rPh sb="11" eb="12">
      <t>チ</t>
    </rPh>
    <rPh sb="12" eb="14">
      <t>コンザイ</t>
    </rPh>
    <rPh sb="14" eb="15">
      <t>チ</t>
    </rPh>
    <rPh sb="15" eb="17">
      <t>イガイ</t>
    </rPh>
    <phoneticPr fontId="3"/>
  </si>
  <si>
    <r>
      <t>荒廃農地等の復旧が行われなかった</t>
    </r>
    <rPh sb="0" eb="2">
      <t>コウハイ</t>
    </rPh>
    <rPh sb="2" eb="4">
      <t>ノウチ</t>
    </rPh>
    <rPh sb="4" eb="5">
      <t>トウ</t>
    </rPh>
    <rPh sb="6" eb="8">
      <t>フッキュウ</t>
    </rPh>
    <rPh sb="9" eb="10">
      <t>オコナ</t>
    </rPh>
    <phoneticPr fontId="3"/>
  </si>
  <si>
    <r>
      <t>[128]協定農用地の一部除外_耕作未実施_転用</t>
    </r>
    <rPh sb="22" eb="24">
      <t>テンヨウ</t>
    </rPh>
    <phoneticPr fontId="3"/>
  </si>
  <si>
    <r>
      <t>[133]協定農用地の一部除外_復旧未実施</t>
    </r>
    <phoneticPr fontId="3"/>
  </si>
  <si>
    <r>
      <rPr>
        <rFont val="ＭＳ ゴシック"/>
        <charset val="128"/>
        <family val="3"/>
        <color rgb="FF000000"/>
        <sz val="9"/>
      </rPr>
      <t>[ア　棚田等の保全]</t>
    </r>
    <r>
      <rPr>
        <rFont val="ＭＳ ゴシック"/>
        <charset val="128"/>
        <family val="3"/>
        <color rgb="FFFF0000"/>
        <sz val="9"/>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</si>
  <si>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rFont val="ＭＳ ゴシック"/>
        <charset val="128"/>
        <family val="3"/>
        <color rgb="FF000000"/>
        <sz val="9"/>
      </rPr>
      <t>[イ　棚田等の保全を通じた多面にわたる機能の維持・発揮]</t>
    </r>
    <r>
      <rPr>
        <rFont val="ＭＳ ゴシック"/>
        <charset val="128"/>
        <family val="3"/>
        <color rgb="FFFF0000"/>
        <sz val="9"/>
      </rPr>
      <t xml:space="preserve">
例) 【生産性向上】食味基準を設ける等により品質向上を図り棚田米の販売量/額を〇t /円 から〇t /円に増加させる。</t>
    </r>
    <phoneticPr fontId="3"/>
  </si>
  <si>
    <r>
      <rPr>
        <rFont val="ＭＳ ゴシック"/>
        <charset val="128"/>
        <family val="3"/>
        <color rgb="FF000000"/>
        <sz val="9"/>
      </rPr>
      <t>[ウ　棚田を核とした棚田地域の振興]</t>
    </r>
    <r>
      <rPr>
        <rFont val="ＭＳ ゴシック"/>
        <charset val="128"/>
        <family val="3"/>
        <color rgb="FFFF0000"/>
        <sz val="9"/>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</si>
  <si>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rFont val="ＭＳ ゴシック"/>
        <charset val="128"/>
        <family val="3"/>
        <color rgb="FF000000"/>
        <sz val="9"/>
      </rPr>
      <t>［超急傾斜農地の保全］</t>
    </r>
    <r>
      <rPr>
        <rFont val="ＭＳ ゴシック"/>
        <charset val="128"/>
        <family val="3"/>
        <color rgb="FFFF0000"/>
        <sz val="9"/>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rFont val="ＭＳ ゴシック"/>
        <charset val="128"/>
        <family val="3"/>
        <color rgb="FF000000"/>
        <sz val="9"/>
      </rPr>
      <t>［農産物の販売促進等］</t>
    </r>
    <r>
      <rPr>
        <rFont val="ＭＳ ゴシック"/>
        <charset val="128"/>
        <family val="3"/>
        <color rgb="FFFF0000"/>
        <sz val="9"/>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</si>
  <si>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rFont val="ＭＳ ゴシック"/>
        <charset val="128"/>
        <family val="3"/>
        <color rgb="FF000000"/>
        <sz val="9"/>
      </rPr>
      <t>［ネットワーク化・統合等により実現する農業生産活動等の継続のための取組］</t>
    </r>
    <r>
      <rPr>
        <rFont val="ＭＳ ゴシック"/>
        <charset val="128"/>
        <family val="3"/>
        <color rgb="FFFF0000"/>
        <sz val="9"/>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</si>
  <si>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rFont val="ＭＳ ゴシック"/>
        <charset val="128"/>
        <family val="3"/>
        <color rgb="FF000000"/>
        <sz val="9"/>
      </rPr>
      <t>[スマート農業による作業の省力化・効率化を図る取組]</t>
    </r>
    <r>
      <rPr>
        <rFont val="ＭＳ ゴシック"/>
        <charset val="128"/>
        <family val="3"/>
        <color rgb="FFFF0000"/>
        <sz val="9"/>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</si>
  <si>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rFont val="ＭＳ ゴシック"/>
        <charset val="128"/>
        <family val="3"/>
        <color rgb="FF000000"/>
        <sz val="9"/>
      </rPr>
      <t>［新たな人材の確保に関する取組］</t>
    </r>
    <r>
      <rPr>
        <rFont val="ＭＳ ゴシック"/>
        <charset val="128"/>
        <family val="3"/>
        <color rgb="FFFF0000"/>
        <sz val="9"/>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rFont val="ＭＳ ゴシック"/>
        <charset val="128"/>
        <family val="3"/>
        <color rgb="FF000000"/>
        <sz val="9"/>
      </rPr>
      <t xml:space="preserve">[集落機能を強化する取組]
</t>
    </r>
    <r>
      <rPr>
        <rFont val="ＭＳ ゴシック"/>
        <charset val="128"/>
        <family val="3"/>
        <color rgb="FFFF0000"/>
        <sz val="9"/>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</si>
  <si>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r>
      <t>ネットワーク化する集落協定数</t>
    </r>
    <rPh sb="6" eb="7">
      <t>カ</t>
    </rPh>
    <rPh sb="9" eb="11">
      <t>シュウラク</t>
    </rPh>
    <rPh sb="11" eb="13">
      <t>キョウテイ</t>
    </rPh>
    <rPh sb="13" eb="14">
      <t>スウ</t>
    </rPh>
    <phoneticPr fontId="3"/>
  </si>
  <si>
    <r>
      <t>統合する集落協定数</t>
    </r>
    <rPh sb="0" eb="2">
      <t>トウゴウ</t>
    </rPh>
    <rPh sb="4" eb="6">
      <t>シュウラク</t>
    </rPh>
    <rPh sb="6" eb="8">
      <t>キョウテイ</t>
    </rPh>
    <rPh sb="8" eb="9">
      <t>スウ</t>
    </rPh>
    <phoneticPr fontId="3"/>
  </si>
  <si>
    <r>
      <t>[164]棚田加算_目標_棚田等の保全</t>
    </r>
    <phoneticPr fontId="3"/>
  </si>
  <si>
    <r>
      <t>[165]棚田加算_目標_棚田等の保全_目標年度</t>
    </r>
    <phoneticPr fontId="3"/>
  </si>
  <si>
    <r>
      <t>[166]棚田加算_目標_棚田等の保全_達成状況</t>
    </r>
    <phoneticPr fontId="3"/>
  </si>
  <si>
    <r>
      <t>[167]棚田加算_目標_多面的機能の維持発揮</t>
    </r>
    <phoneticPr fontId="3"/>
  </si>
  <si>
    <r>
      <t>[168]棚田加算_目標_多面的機能の維持発揮_目標年度</t>
    </r>
    <phoneticPr fontId="3"/>
  </si>
  <si>
    <r>
      <t>[169]棚田加算_目標_多面的機能の維持発揮_達成状況</t>
    </r>
    <phoneticPr fontId="3"/>
  </si>
  <si>
    <r>
      <t>[170]棚田加算_目標_棚田地域の振興</t>
    </r>
    <phoneticPr fontId="3"/>
  </si>
  <si>
    <r>
      <t>[171]棚田加算_目標_棚田地域の振興_目標年度</t>
    </r>
    <phoneticPr fontId="3"/>
  </si>
  <si>
    <r>
      <t>[172]棚田加算_目標_棚田地域の振興_達成状況</t>
    </r>
    <phoneticPr fontId="3"/>
  </si>
  <si>
    <r>
      <t>[158]超急傾斜地棚田加算_取組状況</t>
    </r>
    <rPh sb="5" eb="9">
      <t>チョウキュウケイシャ</t>
    </rPh>
    <rPh sb="9" eb="12">
      <t>チタナダ</t>
    </rPh>
    <phoneticPr fontId="3"/>
  </si>
  <si>
    <r>
      <t>[159]超急傾斜地棚田加算_加算面積_計</t>
    </r>
    <rPh sb="5" eb="9">
      <t>チョウキュウケイシャ</t>
    </rPh>
    <phoneticPr fontId="3"/>
  </si>
  <si>
    <r>
      <t>[160]超急傾斜地棚田加算_加算面積_田</t>
    </r>
    <rPh sb="5" eb="9">
      <t>チョウキュウケイシャ</t>
    </rPh>
    <phoneticPr fontId="3"/>
  </si>
  <si>
    <r>
      <t>[161]超急傾斜地棚田加算_加算面積_畑</t>
    </r>
    <rPh sb="5" eb="9">
      <t>チョウキュウケイシャ</t>
    </rPh>
    <phoneticPr fontId="3"/>
  </si>
  <si>
    <r>
      <t>[162]超急傾斜地棚田加算_加算金額</t>
    </r>
    <rPh sb="5" eb="9">
      <t>チョウキュウケイシャ</t>
    </rPh>
    <phoneticPr fontId="3"/>
  </si>
  <si>
    <r>
      <t>[163]超急傾斜地棚田加算_うち国費</t>
    </r>
    <rPh sb="5" eb="9">
      <t>チョウキュウケイシャ</t>
    </rPh>
    <rPh sb="17" eb="19">
      <t>コクヒ</t>
    </rPh>
    <phoneticPr fontId="3"/>
  </si>
  <si>
    <r>
      <t>[173]超急傾加算_取組状況</t>
    </r>
    <phoneticPr fontId="3"/>
  </si>
  <si>
    <r>
      <t>[174]超急傾加算_加算面積_計</t>
    </r>
    <phoneticPr fontId="3"/>
  </si>
  <si>
    <r>
      <t>[175]超急傾加算_加算面積_田</t>
    </r>
    <phoneticPr fontId="3"/>
  </si>
  <si>
    <r>
      <t>[176]超急傾加算_加算面積_畑</t>
    </r>
    <phoneticPr fontId="3"/>
  </si>
  <si>
    <r>
      <t>[177]超急傾加算_加算金額</t>
    </r>
    <phoneticPr fontId="3"/>
  </si>
  <si>
    <r>
      <t>[178]超急傾加算_うち国費</t>
    </r>
    <rPh sb="13" eb="15">
      <t>コクヒ</t>
    </rPh>
    <phoneticPr fontId="3"/>
  </si>
  <si>
    <r>
      <t>[179]超急傾加算_目標_保全_法面の維持・補修</t>
    </r>
    <phoneticPr fontId="3"/>
  </si>
  <si>
    <r>
      <t>[180]超急傾加算_目標_保全_耕作道、ほ場進入路等の維持</t>
    </r>
    <phoneticPr fontId="3"/>
  </si>
  <si>
    <r>
      <t>[181]超急傾加算_目標_保全_作業足場の設置、ほ場進入路の改良等</t>
    </r>
    <phoneticPr fontId="3"/>
  </si>
  <si>
    <r>
      <t>[182]超急傾加算_目標_保全_土壌流入、土壌流出の防止</t>
    </r>
    <phoneticPr fontId="3"/>
  </si>
  <si>
    <r>
      <t>[183]超急傾加算_目標_保全_農薬散布等の施設の整備</t>
    </r>
    <phoneticPr fontId="3"/>
  </si>
  <si>
    <r>
      <t>[184]超急傾加算_目標_保全_共同防除体制の構築</t>
    </r>
    <phoneticPr fontId="3"/>
  </si>
  <si>
    <r>
      <t>[185]超急傾加算_目標_保全_鳥獣害防止施設の維持</t>
    </r>
    <phoneticPr fontId="3"/>
  </si>
  <si>
    <r>
      <t>[186]超急傾加算_目標_保全_鳥獣害防止施設の設置</t>
    </r>
    <phoneticPr fontId="3"/>
  </si>
  <si>
    <r>
      <t>[187]超急傾加算_目標_保全_その他</t>
    </r>
    <phoneticPr fontId="3"/>
  </si>
  <si>
    <r>
      <t>[188]超急傾加算_目標_保全_その他の内容</t>
    </r>
    <phoneticPr fontId="3"/>
  </si>
  <si>
    <r>
      <t>[189]超急傾加算_目標_販売_共通パッケージの作成</t>
    </r>
    <phoneticPr fontId="3"/>
  </si>
  <si>
    <r>
      <t>[190]超急傾加算_目標_販売_パンフレットの作成</t>
    </r>
    <phoneticPr fontId="3"/>
  </si>
  <si>
    <r>
      <t>[191]超急傾加算_目標_販売_農産物の加工</t>
    </r>
    <phoneticPr fontId="3"/>
  </si>
  <si>
    <r>
      <t>[192]超急傾加算_目標_販売_直売所等での販売</t>
    </r>
    <phoneticPr fontId="3"/>
  </si>
  <si>
    <r>
      <t>[193]超急傾加算_目標_販売_ブランド化</t>
    </r>
    <phoneticPr fontId="3"/>
  </si>
  <si>
    <r>
      <t>[194]超急傾加算_目標_販売_景観作物の植栽</t>
    </r>
    <phoneticPr fontId="3"/>
  </si>
  <si>
    <r>
      <t>[195]超急傾加算_目標_販売_環境に配慮した農業</t>
    </r>
    <phoneticPr fontId="3"/>
  </si>
  <si>
    <r>
      <t>[196]超急傾加算_目標_販売_都市住民との交流</t>
    </r>
    <phoneticPr fontId="3"/>
  </si>
  <si>
    <r>
      <t>[197]超急傾加算_目標_販売_施設の設置・運営</t>
    </r>
    <phoneticPr fontId="3"/>
  </si>
  <si>
    <r>
      <t>[198]超急傾加算_目標_販売_棚田オーナー制度</t>
    </r>
    <phoneticPr fontId="3"/>
  </si>
  <si>
    <r>
      <t>[199]超急傾加算_目標_販売_その他</t>
    </r>
    <phoneticPr fontId="3"/>
  </si>
  <si>
    <r>
      <t>[200]超急傾加算_目標_販売_その他の内容</t>
    </r>
    <phoneticPr fontId="3"/>
  </si>
  <si>
    <r>
      <t>[201]ネットワーク化加算_取組状況</t>
    </r>
    <phoneticPr fontId="3"/>
  </si>
  <si>
    <r>
      <t>[202]ネットワーク化加算_加算面積計</t>
    </r>
    <phoneticPr fontId="3"/>
  </si>
  <si>
    <r>
      <t>[203]ネットワーク化加算_加算金額</t>
    </r>
    <phoneticPr fontId="3"/>
  </si>
  <si>
    <r>
      <t>[204]ネットワーク化加算_うち国費</t>
    </r>
    <rPh sb="17" eb="19">
      <t>コクヒ</t>
    </rPh>
    <phoneticPr fontId="3"/>
  </si>
  <si>
    <r>
      <t>[205]ネットワーク化加算_ネットワーク化集落数</t>
    </r>
    <rPh sb="21" eb="22">
      <t>カ</t>
    </rPh>
    <rPh sb="22" eb="24">
      <t>シュウラク</t>
    </rPh>
    <phoneticPr fontId="3"/>
  </si>
  <si>
    <r>
      <t>[206]ネットワーク化加算_統合集落数</t>
    </r>
    <rPh sb="15" eb="17">
      <t>トウゴウ</t>
    </rPh>
    <phoneticPr fontId="3"/>
  </si>
  <si>
    <r>
      <t>（超急傾斜地棚田加算）（田1/10以上、畑20度以上）</t>
    </r>
    <rPh sb="12" eb="13">
      <t>タ</t>
    </rPh>
    <rPh sb="17" eb="19">
      <t>イジョウ</t>
    </rPh>
    <rPh sb="20" eb="21">
      <t>ハタケ</t>
    </rPh>
    <rPh sb="23" eb="26">
      <t>ドイジョウ</t>
    </rPh>
    <phoneticPr fontId="3"/>
  </si>
  <si>
    <r>
      <t>[207]ネットワーク化加算_人材確保数</t>
    </r>
    <phoneticPr fontId="3"/>
  </si>
  <si>
    <r>
      <t>[208]ネットワーク化加算_集落内からの人材確保数</t>
    </r>
    <phoneticPr fontId="3"/>
  </si>
  <si>
    <r>
      <t>[209]ネットワーク化加算_集落外からの人材確保数</t>
    </r>
    <phoneticPr fontId="3"/>
  </si>
  <si>
    <r>
      <t>[210]ネットワーク化加算_確保された人材が担う地域活動数</t>
    </r>
    <phoneticPr fontId="3"/>
  </si>
  <si>
    <r>
      <t>[211]ネットワーク化加算_確保された人材が担う地域活動_集落協定組織の活動</t>
    </r>
    <phoneticPr fontId="3"/>
  </si>
  <si>
    <r>
      <t>[212]ネットワーク化加算_確保された人材が担う地域活動_農業生産組織の活動</t>
    </r>
    <phoneticPr fontId="3"/>
  </si>
  <si>
    <r>
      <t>[213]ネットワーク化加算_確保された人材が担う地域活動_加工・販売組織の活動</t>
    </r>
    <phoneticPr fontId="3"/>
  </si>
  <si>
    <r>
      <t>[214]ネットワーク化加算_目標</t>
    </r>
    <phoneticPr fontId="3"/>
  </si>
  <si>
    <r>
      <t>[215]ネットワーク加算_目標_目標年度</t>
    </r>
    <phoneticPr fontId="3"/>
  </si>
  <si>
    <r>
      <t>[216]ネットワーク化加算_目標_達成状況</t>
    </r>
    <phoneticPr fontId="3"/>
  </si>
  <si>
    <r>
      <t>[217]スマート農業加算_取組状況</t>
    </r>
    <rPh sb="9" eb="11">
      <t>ノウギョウ</t>
    </rPh>
    <phoneticPr fontId="3"/>
  </si>
  <si>
    <r>
      <t>[218]スマート農業加算_加算面積計</t>
    </r>
    <rPh sb="9" eb="11">
      <t>ノウギョウ</t>
    </rPh>
    <phoneticPr fontId="3"/>
  </si>
  <si>
    <r>
      <t>[219]スマート農業加算_加算金額</t>
    </r>
    <rPh sb="9" eb="11">
      <t>ノウギョウ</t>
    </rPh>
    <phoneticPr fontId="3"/>
  </si>
  <si>
    <r>
      <t>[220]スマート農業加算_うち国費</t>
    </r>
    <rPh sb="9" eb="11">
      <t>ノウギョウ</t>
    </rPh>
    <rPh sb="16" eb="18">
      <t>コクヒ</t>
    </rPh>
    <phoneticPr fontId="3"/>
  </si>
  <si>
    <r>
      <t>[221]スマート農業加算_目標</t>
    </r>
    <rPh sb="9" eb="11">
      <t>ノウギョウ</t>
    </rPh>
    <phoneticPr fontId="3"/>
  </si>
  <si>
    <r>
      <t>[222]スマート農業加算_目標年度</t>
    </r>
    <rPh sb="9" eb="11">
      <t>ノウギョウ</t>
    </rPh>
    <phoneticPr fontId="3"/>
  </si>
  <si>
    <r>
      <t>[223]スマート農業加算_達成状況</t>
    </r>
    <rPh sb="9" eb="11">
      <t>ノウギョウ</t>
    </rPh>
    <phoneticPr fontId="3"/>
  </si>
  <si>
    <r>
      <t>[224]集落機能強化加算の経過措置_取組状況</t>
    </r>
    <rPh sb="14" eb="18">
      <t>ケイカソチ</t>
    </rPh>
    <phoneticPr fontId="3"/>
  </si>
  <si>
    <r>
      <t>[225]集落機能強化加算の経過措置_加算面積計</t>
    </r>
    <phoneticPr fontId="3"/>
  </si>
  <si>
    <r>
      <t>[226]集落機能強化加算の経過措置_加算金額</t>
    </r>
    <phoneticPr fontId="3"/>
  </si>
  <si>
    <r>
      <t>[227]集落機能強化加算の経過措置_うち国費</t>
    </r>
    <rPh sb="21" eb="23">
      <t>コクヒ</t>
    </rPh>
    <phoneticPr fontId="3"/>
  </si>
  <si>
    <r>
      <t>[228]集落機能強化加算の経過措置_目標</t>
    </r>
    <phoneticPr fontId="3"/>
  </si>
  <si>
    <r>
      <t>[229]集落機能強化加算の経過措置_目標年度</t>
    </r>
    <phoneticPr fontId="3"/>
  </si>
  <si>
    <r>
      <t>[230]集落機能強化加算の経過措置_達成状況</t>
    </r>
    <phoneticPr fontId="3"/>
  </si>
  <si>
    <r>
      <t>[231]体制整備単価</t>
    </r>
    <phoneticPr fontId="3"/>
  </si>
  <si>
    <r>
      <t>[232]基礎単価</t>
    </r>
    <phoneticPr fontId="3"/>
  </si>
  <si>
    <r>
      <t>[233]交付金額（円）</t>
    </r>
    <phoneticPr fontId="3"/>
  </si>
  <si>
    <r>
      <t>[234]交付金額_うち国費</t>
    </r>
    <rPh sb="12" eb="14">
      <t>コクヒ</t>
    </rPh>
    <phoneticPr fontId="3"/>
  </si>
  <si>
    <r>
      <t>[235]共同取組活動充当額</t>
    </r>
    <phoneticPr fontId="3"/>
  </si>
  <si>
    <r>
      <t>[236]共同取組活動充当割合</t>
    </r>
    <phoneticPr fontId="3"/>
  </si>
  <si>
    <r>
      <t>[237]個人配分額</t>
    </r>
    <phoneticPr fontId="3"/>
  </si>
  <si>
    <r>
      <t>[238]前年度末積立等残高</t>
    </r>
    <phoneticPr fontId="3"/>
  </si>
  <si>
    <r>
      <t>[239]今年度交付額＋前年度末積立等残高</t>
    </r>
    <phoneticPr fontId="3"/>
  </si>
  <si>
    <r>
      <t>[240]個人配分支出総額</t>
    </r>
    <phoneticPr fontId="3"/>
  </si>
  <si>
    <r>
      <t>[241]共同取組活動支出総額</t>
    </r>
    <phoneticPr fontId="3"/>
  </si>
  <si>
    <r>
      <t>[242]役員報酬</t>
    </r>
    <phoneticPr fontId="3"/>
  </si>
  <si>
    <r>
      <t>[243]研修会費</t>
    </r>
    <phoneticPr fontId="3"/>
  </si>
  <si>
    <r>
      <t>[244]道水路管理費</t>
    </r>
    <phoneticPr fontId="3"/>
  </si>
  <si>
    <r>
      <t>[245]農地管理費</t>
    </r>
    <phoneticPr fontId="3"/>
  </si>
  <si>
    <r>
      <t>[246]鳥獣害防止対策費</t>
    </r>
    <phoneticPr fontId="3"/>
  </si>
  <si>
    <r>
      <t>[247]共同利用機械購入等費</t>
    </r>
    <phoneticPr fontId="3"/>
  </si>
  <si>
    <r>
      <t>[248]共同利用施設整備等費</t>
    </r>
    <phoneticPr fontId="3"/>
  </si>
  <si>
    <r>
      <t>[249]多面的機能増進活動費</t>
    </r>
    <phoneticPr fontId="3"/>
  </si>
  <si>
    <r>
      <t>[250]土地利用調整関係費</t>
    </r>
    <phoneticPr fontId="3"/>
  </si>
  <si>
    <r>
      <t>[251]法人設立関係費</t>
    </r>
    <phoneticPr fontId="3"/>
  </si>
  <si>
    <r>
      <t>[252]農産物等販売促進費</t>
    </r>
    <phoneticPr fontId="3"/>
  </si>
  <si>
    <r>
      <t>[253]都市農村交流促進関係費</t>
    </r>
    <phoneticPr fontId="3"/>
  </si>
  <si>
    <r>
      <t>[254]その他</t>
    </r>
    <phoneticPr fontId="3"/>
  </si>
  <si>
    <r>
      <t>[255]積立等_計</t>
    </r>
    <phoneticPr fontId="3"/>
  </si>
  <si>
    <r>
      <t>[256]繰越</t>
    </r>
    <phoneticPr fontId="3"/>
  </si>
  <si>
    <r>
      <t>[257]耕作放棄防止活動（項目数）</t>
    </r>
    <phoneticPr fontId="3"/>
  </si>
  <si>
    <r>
      <t>[258]多面的機能支払交付金と同一施設</t>
    </r>
    <phoneticPr fontId="3"/>
  </si>
  <si>
    <r>
      <t>[259]賃借権設定・農作業の委託</t>
    </r>
    <phoneticPr fontId="3"/>
  </si>
  <si>
    <r>
      <t>[260]既荒廃農地復旧、林地化、畜産利用</t>
    </r>
    <rPh sb="5" eb="6">
      <t>スデ</t>
    </rPh>
    <rPh sb="6" eb="8">
      <t>コウハイ</t>
    </rPh>
    <rPh sb="8" eb="10">
      <t>ノウチ</t>
    </rPh>
    <rPh sb="10" eb="12">
      <t>フッキュウ</t>
    </rPh>
    <rPh sb="13" eb="15">
      <t>リンチ</t>
    </rPh>
    <rPh sb="15" eb="16">
      <t>カ</t>
    </rPh>
    <rPh sb="17" eb="19">
      <t>チクサン</t>
    </rPh>
    <rPh sb="19" eb="21">
      <t>リヨウ</t>
    </rPh>
    <phoneticPr fontId="3"/>
  </si>
  <si>
    <r>
      <t>[261]既荒廃農用地の保全管理</t>
    </r>
    <phoneticPr fontId="3"/>
  </si>
  <si>
    <r>
      <t>［262］農地の法面管理</t>
    </r>
    <phoneticPr fontId="3"/>
  </si>
  <si>
    <r>
      <t>[263]柵、ネットの設置等鳥獣被害防止</t>
    </r>
    <phoneticPr fontId="3"/>
  </si>
  <si>
    <r>
      <t>[265]簡易な基盤整備</t>
    </r>
    <phoneticPr fontId="3"/>
  </si>
  <si>
    <r>
      <t>[266]担い手の確保</t>
    </r>
    <phoneticPr fontId="3"/>
  </si>
  <si>
    <r>
      <t>[267]地場農産物の加工・販売</t>
    </r>
    <phoneticPr fontId="3"/>
  </si>
  <si>
    <r>
      <t>[268]その他</t>
    </r>
    <rPh sb="7" eb="8">
      <t>タ</t>
    </rPh>
    <phoneticPr fontId="3"/>
  </si>
  <si>
    <r>
      <t>[269]道・水路等の管理活動（項目数）</t>
    </r>
    <phoneticPr fontId="3"/>
  </si>
  <si>
    <r>
      <t>[270]水路の管理</t>
    </r>
    <phoneticPr fontId="3"/>
  </si>
  <si>
    <r>
      <t>[271]農道の管理</t>
    </r>
    <phoneticPr fontId="3"/>
  </si>
  <si>
    <r>
      <t>[272]その他の施設の管理</t>
    </r>
    <phoneticPr fontId="3"/>
  </si>
  <si>
    <r>
      <t>[273]多面的機能の維持・増進活動（項目数）</t>
    </r>
    <phoneticPr fontId="3"/>
  </si>
  <si>
    <r>
      <t>[274]周辺林地の下草刈</t>
    </r>
    <phoneticPr fontId="3"/>
  </si>
  <si>
    <r>
      <t>[275]土壌流亡に配慮した営農</t>
    </r>
    <phoneticPr fontId="3"/>
  </si>
  <si>
    <r>
      <t>[277]市民農園等の開設・運営</t>
    </r>
    <phoneticPr fontId="3"/>
  </si>
  <si>
    <r>
      <t>[278]体験民宿（グリーン・ツーリズム）</t>
    </r>
    <phoneticPr fontId="3"/>
  </si>
  <si>
    <r>
      <t>[279]景観作物の作付け</t>
    </r>
    <phoneticPr fontId="3"/>
  </si>
  <si>
    <r>
      <t>[280]魚類・昆虫類の保護</t>
    </r>
    <phoneticPr fontId="3"/>
  </si>
  <si>
    <r>
      <t>[281]鳥類の餌場の確保</t>
    </r>
    <phoneticPr fontId="3"/>
  </si>
  <si>
    <r>
      <t>[282]粗放的畜産</t>
    </r>
    <phoneticPr fontId="3"/>
  </si>
  <si>
    <r>
      <t>[283]堆きゅう肥施肥、拮抗作物利用、合鴨・鯉利用、輪作徹底、緑肥作付</t>
    </r>
    <phoneticPr fontId="3"/>
  </si>
  <si>
    <r>
      <t>[284]その他活動</t>
    </r>
    <phoneticPr fontId="3"/>
  </si>
  <si>
    <r>
      <t>[285]集落マスタープラン目指すべき将来像のチェック</t>
    </r>
    <phoneticPr fontId="3"/>
  </si>
  <si>
    <r>
      <t>[286]将来にわたり農業生産活動等が可能となる集落内の実施体制構築</t>
    </r>
    <phoneticPr fontId="3"/>
  </si>
  <si>
    <r>
      <t>[287]協定の担い手となる新たな人材の育成・確保</t>
    </r>
    <phoneticPr fontId="3"/>
  </si>
  <si>
    <r>
      <t>[288]協定参加者それぞれが、作物生産、加工・直売等様々な工夫により再生可能な所得を確保</t>
    </r>
    <phoneticPr fontId="3"/>
  </si>
  <si>
    <r>
      <t>[289]その他</t>
    </r>
    <phoneticPr fontId="3"/>
  </si>
  <si>
    <r>
      <t>[290]その他の内容</t>
    </r>
    <phoneticPr fontId="3"/>
  </si>
  <si>
    <r>
      <t>[291]活動方策のチェック</t>
    </r>
    <phoneticPr fontId="3"/>
  </si>
  <si>
    <r>
      <t>[292]機械・農作業の共同化等営農組織の育成</t>
    </r>
    <phoneticPr fontId="3"/>
  </si>
  <si>
    <r>
      <t>[293]高付加価値型農業</t>
    </r>
    <phoneticPr fontId="3"/>
  </si>
  <si>
    <r>
      <t>[294]農業生産条件の強化</t>
    </r>
    <phoneticPr fontId="3"/>
  </si>
  <si>
    <r>
      <t>[295]担い手への農地集積</t>
    </r>
    <phoneticPr fontId="3"/>
  </si>
  <si>
    <r>
      <t>[296]担い手への農作業の委託</t>
    </r>
    <phoneticPr fontId="3"/>
  </si>
  <si>
    <r>
      <t>[297]新規就農者等による農業生産</t>
    </r>
    <phoneticPr fontId="3"/>
  </si>
  <si>
    <r>
      <t>[298]地場産農産物等の加工・販売</t>
    </r>
    <phoneticPr fontId="3"/>
  </si>
  <si>
    <r>
      <t>[299]消費・出資の呼び込み</t>
    </r>
    <phoneticPr fontId="3"/>
  </si>
  <si>
    <r>
      <t>[300]共同で支え合う集団的かつ持続的な体制整備</t>
    </r>
    <phoneticPr fontId="3"/>
  </si>
  <si>
    <r>
      <t>[301]その他</t>
    </r>
    <phoneticPr fontId="3"/>
  </si>
  <si>
    <r>
      <t>[302]その他の内容</t>
    </r>
    <phoneticPr fontId="3"/>
  </si>
  <si>
    <r>
      <t>[303]ネットワーク化活動計画の作成状況</t>
    </r>
    <rPh sb="11" eb="12">
      <t>カ</t>
    </rPh>
    <rPh sb="12" eb="14">
      <t>カツドウ</t>
    </rPh>
    <rPh sb="14" eb="16">
      <t>ケイカク</t>
    </rPh>
    <phoneticPr fontId="3"/>
  </si>
  <si>
    <r>
      <t>[304]体制整備単価取組_ネットワーク化</t>
    </r>
    <rPh sb="5" eb="11">
      <t>タイセイセイビタンカ</t>
    </rPh>
    <rPh sb="11" eb="13">
      <t>トリクミ</t>
    </rPh>
    <rPh sb="20" eb="21">
      <t>カ</t>
    </rPh>
    <phoneticPr fontId="3"/>
  </si>
  <si>
    <r>
      <t>[305]体制整備単価取組_統合</t>
    </r>
    <rPh sb="14" eb="16">
      <t>トウゴウ</t>
    </rPh>
    <phoneticPr fontId="3"/>
  </si>
  <si>
    <r>
      <t>[306]体制整備単価取組_多様な組織の参画</t>
    </r>
    <rPh sb="14" eb="16">
      <t>タヨウ</t>
    </rPh>
    <rPh sb="17" eb="19">
      <t>ソシキ</t>
    </rPh>
    <rPh sb="20" eb="22">
      <t>サンカク</t>
    </rPh>
    <phoneticPr fontId="3"/>
  </si>
  <si>
    <r>
      <t>⑩その他（</t>
    </r>
    <r>
      <rPr>
        <rFont val="ＭＳ 明朝"/>
        <charset val="128"/>
        <family val="1"/>
        <color rgb="FFFF0000"/>
        <sz val="6"/>
      </rPr>
      <t>※内容は↓欄に記載ください　</t>
    </r>
    <r>
      <rPr>
        <rFont val="ＭＳ 明朝"/>
        <charset val="128"/>
        <family val="1"/>
        <color rgb="FF000000"/>
        <sz val="11"/>
      </rPr>
      <t>）</t>
    </r>
    <rPh sb="3" eb="4">
      <t>タ</t>
    </rPh>
    <rPh sb="6" eb="8">
      <t>ナイヨウ</t>
    </rPh>
    <rPh sb="10" eb="11">
      <t>ラン</t>
    </rPh>
    <rPh sb="12" eb="14">
      <t>キサイ</t>
    </rPh>
    <phoneticPr fontId="91"/>
  </si>
  <si>
    <r>
      <t>⑦その他（</t>
    </r>
    <r>
      <rPr>
        <rFont val="ＭＳ 明朝"/>
        <charset val="128"/>
        <family val="1"/>
        <color rgb="FFFF0000"/>
        <sz val="8"/>
      </rPr>
      <t>※内容は↓欄に記載ください</t>
    </r>
    <r>
      <rPr>
        <rFont val="ＭＳ 明朝"/>
        <charset val="128"/>
        <family val="1"/>
        <color rgb="FF000000"/>
        <sz val="11"/>
      </rPr>
      <t>）</t>
    </r>
    <rPh sb="3" eb="4">
      <t>タ</t>
    </rPh>
    <rPh sb="6" eb="8">
      <t>ナイヨウ</t>
    </rPh>
    <rPh sb="9" eb="11">
      <t>シタラン</t>
    </rPh>
    <rPh sb="12" eb="14">
      <t>キサイ</t>
    </rPh>
    <phoneticPr fontId="91"/>
  </si>
  <si>
    <r>
      <t>④その他（</t>
    </r>
    <rPh sb="3" eb="4">
      <t>タ</t>
    </rPh>
    <phoneticPr fontId="91"/>
  </si>
  <si>
    <r>
      <t>　　　）</t>
    </r>
    <phoneticPr fontId="3"/>
  </si>
  <si>
    <r>
      <t>⑥その他（</t>
    </r>
    <rPh sb="3" eb="4">
      <t>タ</t>
    </rPh>
    <phoneticPr fontId="91"/>
  </si>
  <si>
    <r>
      <t>　）</t>
    </r>
    <phoneticPr fontId="3"/>
  </si>
  <si>
    <r>
      <t>⑦その他（</t>
    </r>
    <r>
      <rPr>
        <rFont val="ＭＳ 明朝"/>
        <charset val="128"/>
        <family val="1"/>
        <color rgb="FFFF0000"/>
        <sz val="8"/>
      </rPr>
      <t>※内容は↓欄に記載ください</t>
    </r>
    <r>
      <rPr>
        <rFont val="ＭＳ 明朝"/>
        <charset val="128"/>
        <family val="1"/>
        <color rgb="FF000000"/>
        <sz val="11"/>
      </rPr>
      <t>）</t>
    </r>
    <rPh sb="3" eb="4">
      <t>タ</t>
    </rPh>
    <rPh sb="6" eb="8">
      <t>ナイヨウ</t>
    </rPh>
    <rPh sb="10" eb="11">
      <t>ラン</t>
    </rPh>
    <rPh sb="12" eb="14">
      <t>キサイ</t>
    </rPh>
    <phoneticPr fontId="91"/>
  </si>
  <si>
    <r>
      <t>農作業機械の老朽化及びオペレーターの不足</t>
    </r>
    <phoneticPr fontId="3"/>
  </si>
  <si>
    <r>
      <t>統合で解決しようとする課題</t>
    </r>
    <rPh sb="0" eb="2">
      <t>トウゴウ</t>
    </rPh>
    <rPh sb="3" eb="5">
      <t>カイケツ</t>
    </rPh>
    <rPh sb="11" eb="13">
      <t>カダイ</t>
    </rPh>
    <phoneticPr fontId="3"/>
  </si>
  <si>
    <r>
      <t>農作業機械のオペレーターの確保</t>
    </r>
    <rPh sb="0" eb="3">
      <t>ノウサギョウ</t>
    </rPh>
    <rPh sb="3" eb="5">
      <t>キカイ</t>
    </rPh>
    <rPh sb="13" eb="15">
      <t>カクホ</t>
    </rPh>
    <phoneticPr fontId="3"/>
  </si>
  <si>
    <r>
      <t>⑪その他（</t>
    </r>
    <r>
      <rPr>
        <rFont val="ＭＳ 明朝"/>
        <charset val="128"/>
        <family val="1"/>
        <color rgb="FFFF0000"/>
        <sz val="8"/>
      </rPr>
      <t>※内容は↓欄に記載ください</t>
    </r>
    <r>
      <rPr>
        <rFont val="ＭＳ 明朝"/>
        <charset val="128"/>
        <family val="1"/>
        <color rgb="FF000000"/>
        <sz val="11"/>
      </rPr>
      <t>）</t>
    </r>
    <rPh sb="3" eb="4">
      <t>タ</t>
    </rPh>
    <rPh sb="6" eb="8">
      <t>ナイヨウ</t>
    </rPh>
    <rPh sb="10" eb="11">
      <t>ラン</t>
    </rPh>
    <rPh sb="12" eb="14">
      <t>キサイ</t>
    </rPh>
    <phoneticPr fontId="91"/>
  </si>
  <si>
    <r>
      <t>棚田の荒廃</t>
    </r>
    <rPh sb="0" eb="2">
      <t>タナダ</t>
    </rPh>
    <rPh sb="3" eb="5">
      <t>コウハイ</t>
    </rPh>
    <phoneticPr fontId="3"/>
  </si>
  <si>
    <r>
      <t>⑤その他（</t>
    </r>
    <r>
      <rPr>
        <rFont val="ＭＳ 明朝"/>
        <charset val="128"/>
        <family val="1"/>
        <color rgb="FFFF0000"/>
        <sz val="8"/>
      </rPr>
      <t>※内容は↓欄に記載ください</t>
    </r>
    <r>
      <rPr>
        <rFont val="ＭＳ 明朝"/>
        <charset val="128"/>
        <family val="1"/>
        <color rgb="FF000000"/>
        <sz val="11"/>
      </rPr>
      <t>）</t>
    </r>
    <rPh sb="3" eb="4">
      <t>タ</t>
    </rPh>
    <rPh sb="6" eb="8">
      <t>ナイヨウ</t>
    </rPh>
    <rPh sb="10" eb="11">
      <t>ラン</t>
    </rPh>
    <rPh sb="12" eb="14">
      <t>キサイ</t>
    </rPh>
    <phoneticPr fontId="91"/>
  </si>
  <si>
    <r>
      <t>棚田資源を活かした振興活動</t>
    </r>
    <rPh sb="0" eb="4">
      <t>タナダシゲン</t>
    </rPh>
    <rPh sb="5" eb="6">
      <t>イ</t>
    </rPh>
    <rPh sb="9" eb="13">
      <t>シンコウカツドウ</t>
    </rPh>
    <phoneticPr fontId="3"/>
  </si>
  <si>
    <r>
      <t>別紙様式２</t>
    </r>
    <phoneticPr fontId="3"/>
  </si>
  <si>
    <r>
      <t>　　　別添１</t>
    </r>
    <rPh sb="3" eb="5">
      <t>ベッテン</t>
    </rPh>
    <phoneticPr fontId="3"/>
  </si>
  <si>
    <r>
      <t>実施区域位置図</t>
    </r>
    <phoneticPr fontId="3"/>
  </si>
  <si>
    <r>
      <t>　　　別添２</t>
    </r>
    <rPh sb="3" eb="5">
      <t>ベッテン</t>
    </rPh>
    <phoneticPr fontId="3"/>
  </si>
  <si>
    <r>
      <t>構成員一覧</t>
    </r>
    <rPh sb="0" eb="5">
      <t>コウセイインイチラン</t>
    </rPh>
    <phoneticPr fontId="3"/>
  </si>
  <si>
    <r>
      <t>　　　別紙○</t>
    </r>
    <rPh sb="3" eb="5">
      <t>ベッシ</t>
    </rPh>
    <phoneticPr fontId="3"/>
  </si>
  <si>
    <r>
      <t>２号事業様式（中山間地域等直接支払交付金）</t>
    </r>
    <phoneticPr fontId="3"/>
  </si>
  <si>
    <r>
      <t>様式番号</t>
    </r>
    <rPh sb="0" eb="2">
      <t>ヨウシキ</t>
    </rPh>
    <rPh sb="2" eb="4">
      <t>バンゴウ</t>
    </rPh>
    <phoneticPr fontId="3"/>
  </si>
  <si>
    <r>
      <t>提出の必要性</t>
    </r>
    <rPh sb="0" eb="2">
      <t>テイシュツ</t>
    </rPh>
    <rPh sb="3" eb="6">
      <t>ヒツヨウセイ</t>
    </rPh>
    <phoneticPr fontId="3"/>
  </si>
  <si>
    <r>
      <t>別紙様式３</t>
    </r>
    <phoneticPr fontId="3"/>
  </si>
  <si>
    <t>別紙様式４</t>
  </si>
  <si>
    <t>別紙様式５</t>
  </si>
  <si>
    <r>
      <t>別紙様式７</t>
    </r>
    <rPh sb="0" eb="4">
      <t>ベッシヨウシキ</t>
    </rPh>
    <phoneticPr fontId="3"/>
  </si>
  <si>
    <r>
      <t>　　　別添</t>
    </r>
    <rPh sb="3" eb="5">
      <t>ベッテン</t>
    </rPh>
    <phoneticPr fontId="3"/>
  </si>
  <si>
    <r>
      <t>別紙様式８</t>
    </r>
    <rPh sb="0" eb="4">
      <t>ベッシヨウシキ</t>
    </rPh>
    <phoneticPr fontId="3"/>
  </si>
  <si>
    <r>
      <t>参考様式第４号</t>
    </r>
    <rPh sb="0" eb="4">
      <t>サンコウヨウシキ</t>
    </rPh>
    <rPh sb="4" eb="5">
      <t>ダイ</t>
    </rPh>
    <rPh sb="6" eb="7">
      <t>ゴウ</t>
    </rPh>
    <phoneticPr fontId="3"/>
  </si>
  <si>
    <r>
      <t>参４_申請</t>
    </r>
    <phoneticPr fontId="3"/>
  </si>
  <si>
    <r>
      <t>参４_申請_事業計画</t>
    </r>
    <phoneticPr fontId="3"/>
  </si>
  <si>
    <r>
      <t xml:space="preserve">農業の有する多面的機能の発揮の促進に関する活動計画書
</t>
    </r>
    <r>
      <rPr>
        <rFont val="メイリオ"/>
        <charset val="128"/>
        <family val="3"/>
        <color rgb="FF000000"/>
        <sz val="9"/>
      </rPr>
      <t>（中山間地域等直接支払に関する集落協定）</t>
    </r>
    <phoneticPr fontId="3"/>
  </si>
  <si>
    <r>
      <t>土地改良通年施行実施計画書</t>
    </r>
    <phoneticPr fontId="3"/>
  </si>
  <si>
    <r>
      <t>農作業受委託契約書（様式例）</t>
    </r>
    <rPh sb="10" eb="12">
      <t>ヨウシキ</t>
    </rPh>
    <rPh sb="12" eb="13">
      <t>レイ</t>
    </rPh>
    <phoneticPr fontId="3"/>
  </si>
  <si>
    <r>
      <t>様式番号</t>
    </r>
    <rPh sb="0" eb="4">
      <t>ヨウシキバンゴウ</t>
    </rPh>
    <phoneticPr fontId="3"/>
  </si>
  <si>
    <r>
      <t>別紙２②（ネットワーク化活動計画）</t>
    </r>
    <phoneticPr fontId="3"/>
  </si>
  <si>
    <r>
      <t>別紙２③（ネットワーク化）</t>
    </r>
    <phoneticPr fontId="3"/>
  </si>
  <si>
    <r>
      <t>別紙２④（統合）</t>
    </r>
    <phoneticPr fontId="3"/>
  </si>
  <si>
    <r>
      <t>別紙２⑤（多様な組織等の参画）</t>
    </r>
    <phoneticPr fontId="3"/>
  </si>
  <si>
    <r>
      <t>農用地の内訳等及びネットワーク化活動計画
○農用地の内訳等</t>
    </r>
    <rPh sb="22" eb="25">
      <t>ノウヨウチ</t>
    </rPh>
    <rPh sb="26" eb="28">
      <t>ウチワケ</t>
    </rPh>
    <rPh sb="28" eb="29">
      <t>トウ</t>
    </rPh>
    <phoneticPr fontId="3"/>
  </si>
  <si>
    <r>
      <t>別紙様式２</t>
    </r>
    <rPh sb="0" eb="2">
      <t>ベッシ</t>
    </rPh>
    <rPh sb="2" eb="4">
      <t>ヨウシキ</t>
    </rPh>
    <phoneticPr fontId="3"/>
  </si>
  <si>
    <r>
      <t>農用地の内訳等及びネットワーク化活動計画
○ネットワーク化活動計画</t>
    </r>
    <phoneticPr fontId="3"/>
  </si>
  <si>
    <r>
      <t>別紙１①</t>
    </r>
    <phoneticPr fontId="3"/>
  </si>
  <si>
    <r>
      <t>別紙１②</t>
    </r>
    <phoneticPr fontId="3"/>
  </si>
  <si>
    <r>
      <t>別紙１③</t>
    </r>
    <phoneticPr fontId="3"/>
  </si>
  <si>
    <r>
      <t>別紙１④</t>
    </r>
    <phoneticPr fontId="3"/>
  </si>
  <si>
    <r>
      <t>別紙２①</t>
    </r>
    <phoneticPr fontId="3"/>
  </si>
  <si>
    <r>
      <t>別紙３</t>
    </r>
    <phoneticPr fontId="3"/>
  </si>
  <si>
    <r>
      <t>別紙４</t>
    </r>
    <phoneticPr fontId="3"/>
  </si>
  <si>
    <r>
      <t>別紙５</t>
    </r>
    <phoneticPr fontId="3"/>
  </si>
  <si>
    <r>
      <t>別紙７</t>
    </r>
    <phoneticPr fontId="3"/>
  </si>
  <si>
    <r>
      <t>別紙８</t>
    </r>
    <phoneticPr fontId="3"/>
  </si>
  <si>
    <r>
      <t>実施状況報告（様式2）</t>
    </r>
    <phoneticPr fontId="3"/>
  </si>
  <si>
    <r>
      <t>市町村の実施状況調査の集計用シート</t>
    </r>
    <rPh sb="0" eb="3">
      <t>シチョウソン</t>
    </rPh>
    <rPh sb="4" eb="10">
      <t>ジッシジョウキョウチョウサ</t>
    </rPh>
    <rPh sb="11" eb="14">
      <t>シュウケイヨウ</t>
    </rPh>
    <phoneticPr fontId="3"/>
  </si>
  <si>
    <r>
      <t>（※まず初めに、「別紙２①」の「農用地の内訳等及びネットワーク化活動計画」を入力すると作成がスムーズです。）</t>
    </r>
    <rPh sb="4" eb="5">
      <t>ハジ</t>
    </rPh>
    <rPh sb="9" eb="11">
      <t>ベッシ</t>
    </rPh>
    <rPh sb="38" eb="40">
      <t>ニュウリョク</t>
    </rPh>
    <rPh sb="43" eb="45">
      <t>サクセイ</t>
    </rPh>
    <phoneticPr fontId="3"/>
  </si>
  <si>
    <r>
      <t>３．その他の様式</t>
    </r>
    <rPh sb="4" eb="5">
      <t>タ</t>
    </rPh>
    <rPh sb="6" eb="8">
      <t>ヨウシキ</t>
    </rPh>
    <phoneticPr fontId="3"/>
  </si>
  <si>
    <r>
      <t>参考様式第10号</t>
    </r>
    <rPh sb="0" eb="4">
      <t>サンコウヨウシキ</t>
    </rPh>
    <rPh sb="4" eb="5">
      <t>ダイ</t>
    </rPh>
    <rPh sb="7" eb="8">
      <t>ゴウ</t>
    </rPh>
    <phoneticPr fontId="3"/>
  </si>
  <si>
    <r>
      <t>参考様式第12号</t>
    </r>
    <rPh sb="0" eb="4">
      <t>サンコウヨウシキ</t>
    </rPh>
    <rPh sb="4" eb="5">
      <t>ダイ</t>
    </rPh>
    <rPh sb="7" eb="8">
      <t>ゴウ</t>
    </rPh>
    <phoneticPr fontId="3"/>
  </si>
  <si>
    <r>
      <t>参考様式第13号</t>
    </r>
    <rPh sb="0" eb="4">
      <t>サンコウヨウシキ</t>
    </rPh>
    <rPh sb="4" eb="5">
      <t>ダイ</t>
    </rPh>
    <rPh sb="7" eb="8">
      <t>ゴウ</t>
    </rPh>
    <phoneticPr fontId="3"/>
  </si>
  <si>
    <r>
      <t>参考様式第14号</t>
    </r>
    <rPh sb="0" eb="4">
      <t>サンコウヨウシキ</t>
    </rPh>
    <rPh sb="4" eb="5">
      <t>ダイ</t>
    </rPh>
    <rPh sb="7" eb="8">
      <t>ゴウ</t>
    </rPh>
    <phoneticPr fontId="3"/>
  </si>
  <si>
    <r>
      <t>参考様式第17号</t>
    </r>
    <rPh sb="0" eb="4">
      <t>サンコウヨウシキ</t>
    </rPh>
    <rPh sb="4" eb="5">
      <t>ダイ</t>
    </rPh>
    <rPh sb="7" eb="8">
      <t>ゴウ</t>
    </rPh>
    <phoneticPr fontId="3"/>
  </si>
  <si>
    <r>
      <t>令和7年度中山間地域等直接支払交付金早期交付申請書</t>
    </r>
    <phoneticPr fontId="3"/>
  </si>
  <si>
    <r>
      <t>（参考様式第12号）</t>
    </r>
    <rPh sb="1" eb="3">
      <t>サンコウ</t>
    </rPh>
    <rPh sb="3" eb="5">
      <t>ヨウシキ</t>
    </rPh>
    <rPh sb="5" eb="6">
      <t>ダイ</t>
    </rPh>
    <rPh sb="8" eb="9">
      <t>ゴウ</t>
    </rPh>
    <phoneticPr fontId="3"/>
  </si>
  <si>
    <r>
      <t>（参考様式第17号）</t>
    </r>
    <rPh sb="1" eb="3">
      <t>サンコウ</t>
    </rPh>
    <rPh sb="3" eb="5">
      <t>ヨウシキ</t>
    </rPh>
    <rPh sb="5" eb="6">
      <t>ダイ</t>
    </rPh>
    <rPh sb="8" eb="9">
      <t>ゴウ</t>
    </rPh>
    <phoneticPr fontId="3"/>
  </si>
  <si>
    <r>
      <t>参17_別紙</t>
    </r>
    <phoneticPr fontId="3"/>
  </si>
  <si>
    <r>
      <t>参17</t>
    </r>
    <phoneticPr fontId="3"/>
  </si>
  <si>
    <r>
      <t>参14</t>
    </r>
    <phoneticPr fontId="3"/>
  </si>
  <si>
    <r>
      <t>参13</t>
    </r>
    <phoneticPr fontId="3"/>
  </si>
  <si>
    <r>
      <t>参12</t>
    </r>
    <phoneticPr fontId="3"/>
  </si>
  <si>
    <r>
      <t>参10</t>
    </r>
    <rPh sb="0" eb="1">
      <t>サン</t>
    </rPh>
    <phoneticPr fontId="3"/>
  </si>
  <si>
    <r>
      <t xml:space="preserve">中山間地域等直接支払交付金収支報告書
</t>
    </r>
    <r>
      <rPr>
        <rFont val="Meiryo UI"/>
        <charset val="128"/>
        <family val="3"/>
        <color rgb="FF000000"/>
        <sz val="8"/>
      </rPr>
      <t>（「中山間地域等直接支払交付金に係る会計経理の明確化及び税務対応の円滑化について」に基づく様式）</t>
    </r>
    <phoneticPr fontId="3"/>
  </si>
  <si>
    <r>
      <t>支出に係る届出</t>
    </r>
    <rPh sb="0" eb="2">
      <t>シシュツ</t>
    </rPh>
    <rPh sb="3" eb="4">
      <t>カカ</t>
    </rPh>
    <rPh sb="5" eb="6">
      <t>トド</t>
    </rPh>
    <rPh sb="6" eb="7">
      <t>デ</t>
    </rPh>
    <phoneticPr fontId="3"/>
  </si>
  <si>
    <r>
      <t>　別紙</t>
    </r>
    <rPh sb="1" eb="3">
      <t>ベッシ</t>
    </rPh>
    <phoneticPr fontId="3"/>
  </si>
  <si>
    <r>
      <t>　別紙１</t>
    </r>
    <phoneticPr fontId="3"/>
  </si>
  <si>
    <r>
      <rPr>
        <rFont val="Meiryo UI"/>
        <charset val="128"/>
        <family val="3"/>
        <color rgb="FF000000"/>
        <sz val="9"/>
      </rPr>
      <t>中山間地域等直接支払交付金の支出に係る届出について</t>
    </r>
    <r>
      <rPr>
        <rFont val="Meiryo UI"/>
        <charset val="128"/>
        <family val="3"/>
        <color rgb="FF000000"/>
        <sz val="10"/>
      </rPr>
      <t xml:space="preserve">
</t>
    </r>
    <r>
      <rPr>
        <rFont val="Meiryo UI"/>
        <charset val="128"/>
        <family val="3"/>
        <color rgb="FF000000"/>
        <sz val="8"/>
      </rPr>
      <t>（「中山間地域等直接支払交付金における共同取組活動に要する経費の適正な支出について」に基づく様式）</t>
    </r>
    <phoneticPr fontId="3"/>
  </si>
  <si>
    <r>
      <t>４．その他のシート（集落協定の方は入力不要です。（市町村用））</t>
    </r>
    <rPh sb="4" eb="5">
      <t>タ</t>
    </rPh>
    <rPh sb="25" eb="28">
      <t>シチョウソン</t>
    </rPh>
    <rPh sb="28" eb="29">
      <t>ヨウ</t>
    </rPh>
    <phoneticPr fontId="3"/>
  </si>
  <si>
    <r>
      <t>ネットワーク化活動計画＋地目＋傾斜</t>
    </r>
    <rPh sb="6" eb="7">
      <t>カ</t>
    </rPh>
    <rPh sb="7" eb="11">
      <t>カツドウケイカク</t>
    </rPh>
    <rPh sb="12" eb="14">
      <t>チモク</t>
    </rPh>
    <rPh sb="15" eb="17">
      <t>ケイシャ</t>
    </rPh>
    <phoneticPr fontId="3"/>
  </si>
  <si>
    <r>
      <t>市町村長　　殿</t>
    </r>
    <rPh sb="0" eb="4">
      <t>シチョウソンチョウ</t>
    </rPh>
    <rPh sb="6" eb="7">
      <t>ドノ</t>
    </rPh>
    <phoneticPr fontId="3"/>
  </si>
  <si>
    <r>
      <t>災害復旧計画</t>
    </r>
    <phoneticPr fontId="3"/>
  </si>
  <si>
    <r>
      <t>集落協定又は個別協定名</t>
    </r>
    <phoneticPr fontId="3"/>
  </si>
  <si>
    <r>
      <t>交付農用地面積</t>
    </r>
    <phoneticPr fontId="3"/>
  </si>
  <si>
    <r>
      <t>ｈａ　</t>
    </r>
    <phoneticPr fontId="3"/>
  </si>
  <si>
    <r>
      <t>被災状況</t>
    </r>
    <rPh sb="0" eb="2">
      <t>ヒサイ</t>
    </rPh>
    <rPh sb="2" eb="4">
      <t>ジョウキョウ</t>
    </rPh>
    <phoneticPr fontId="3"/>
  </si>
  <si>
    <r>
      <t>災害名及び
被災年月日</t>
    </r>
    <phoneticPr fontId="3"/>
  </si>
  <si>
    <r>
      <t>復旧計画</t>
    </r>
    <rPh sb="0" eb="2">
      <t>フッキュウ</t>
    </rPh>
    <rPh sb="2" eb="4">
      <t>ケイカク</t>
    </rPh>
    <phoneticPr fontId="3"/>
  </si>
  <si>
    <r>
      <t>復旧工事
工期（予定）</t>
    </r>
    <phoneticPr fontId="3"/>
  </si>
  <si>
    <r>
      <t>被災農用地面積</t>
    </r>
    <phoneticPr fontId="3"/>
  </si>
  <si>
    <r>
      <t>復旧農用地面積</t>
    </r>
    <phoneticPr fontId="3"/>
  </si>
  <si>
    <r>
      <t>被災協定対象施設名</t>
    </r>
    <phoneticPr fontId="3"/>
  </si>
  <si>
    <r>
      <t>被災状況</t>
    </r>
    <phoneticPr fontId="3"/>
  </si>
  <si>
    <r>
      <t>復旧協定対象施設名</t>
    </r>
    <phoneticPr fontId="3"/>
  </si>
  <si>
    <r>
      <t>※　例：台風○号による△△水害</t>
    </r>
    <phoneticPr fontId="3"/>
  </si>
  <si>
    <r>
      <t>梅雨前線豪雨による△△土砂災害　等</t>
    </r>
    <phoneticPr fontId="3"/>
  </si>
  <si>
    <r>
      <t>（参考様式第10号）</t>
    </r>
    <rPh sb="1" eb="3">
      <t>サンコウ</t>
    </rPh>
    <rPh sb="3" eb="5">
      <t>ヨウシキ</t>
    </rPh>
    <rPh sb="5" eb="6">
      <t>ダイ</t>
    </rPh>
    <rPh sb="8" eb="9">
      <t>ゴウ</t>
    </rPh>
    <phoneticPr fontId="3"/>
  </si>
  <si>
    <r>
      <t>　※
　　　　年　月　日</t>
    </r>
    <phoneticPr fontId="3"/>
  </si>
  <si>
    <r>
      <t>　　　年　月　日 ～　
　　　年　月　日</t>
    </r>
    <phoneticPr fontId="3"/>
  </si>
  <si>
    <r>
      <t>　</t>
    </r>
    <r>
      <rPr>
        <rFont val="ＭＳ 明朝"/>
        <charset val="128"/>
        <family val="1"/>
        <color rgb="FFFF0000"/>
        <sz val="11"/>
      </rPr>
      <t>○年○月○</t>
    </r>
    <r>
      <rPr>
        <rFont val="ＭＳ 明朝"/>
        <charset val="128"/>
        <family val="1"/>
        <color rgb="FF000000"/>
        <sz val="11"/>
      </rPr>
      <t>日に自然災害を受けた交付農用地について、下記のとおり災害復旧計画を作成したので提出する。
　なお、</t>
    </r>
    <r>
      <rPr>
        <rFont val="ＭＳ 明朝"/>
        <charset val="128"/>
        <family val="1"/>
        <color rgb="FFFF0000"/>
        <sz val="11"/>
      </rPr>
      <t>○○協定</t>
    </r>
    <r>
      <rPr>
        <rFont val="ＭＳ 明朝"/>
        <charset val="128"/>
        <family val="1"/>
        <color rgb="FF000000"/>
        <sz val="11"/>
      </rPr>
      <t>は、災害復旧計画に基づき速やかに交付農用地の復旧を図り、農業生産活動等を継続していく考えであることを申し添える。</t>
    </r>
    <phoneticPr fontId="3"/>
  </si>
  <si>
    <r>
      <t>ha</t>
    </r>
    <phoneticPr fontId="3"/>
  </si>
  <si>
    <r>
      <t>(a)</t>
    </r>
    <phoneticPr fontId="3"/>
  </si>
  <si>
    <r>
      <t>(b)</t>
    </r>
    <phoneticPr fontId="3"/>
  </si>
  <si>
    <r>
      <t>(d)</t>
    </r>
    <phoneticPr fontId="3"/>
  </si>
  <si>
    <r>
      <t>(c)</t>
    </r>
    <phoneticPr fontId="3"/>
  </si>
  <si>
    <r>
      <t>　</t>
    </r>
    <r>
      <rPr>
        <rFont val="ＭＳ 明朝"/>
        <charset val="128"/>
        <family val="1"/>
        <color rgb="FFFF0000"/>
        <sz val="11"/>
      </rPr>
      <t>○年度</t>
    </r>
    <r>
      <rPr>
        <rFont val="ＭＳ 明朝"/>
        <charset val="128"/>
        <family val="1"/>
        <color rgb="FF000000"/>
        <sz val="11"/>
      </rPr>
      <t>に交付を受けた交付金について、共同取組活動に要する経費として下記のとおり集落協定代表者に対して支出を行うので提出する。</t>
    </r>
    <phoneticPr fontId="3"/>
  </si>
  <si>
    <r>
      <t>別紙７（別添）</t>
    </r>
    <rPh sb="4" eb="6">
      <t>ベッテン</t>
    </rPh>
    <phoneticPr fontId="3"/>
  </si>
  <si>
    <r>
      <t>・「★提出書類と各シートの説明」の</t>
    </r>
    <r>
      <rPr>
        <rFont val="HG丸ｺﾞｼｯｸM-PRO"/>
        <charset val="128"/>
        <family val="3"/>
        <i/>
        <color rgb="FF0000FF"/>
        <sz val="10"/>
        <u val="single"/>
      </rPr>
      <t>シート名</t>
    </r>
    <r>
      <rPr>
        <rFont val="HG丸ｺﾞｼｯｸM-PRO"/>
        <charset val="128"/>
        <family val="3"/>
        <color rgb="FF000000"/>
        <sz val="10"/>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</si>
  <si>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r>
      <t>別紙２①　（再掲）</t>
    </r>
    <rPh sb="0" eb="2">
      <t>ベッシ</t>
    </rPh>
    <rPh sb="6" eb="8">
      <t>サイケイ</t>
    </rPh>
    <phoneticPr fontId="3"/>
  </si>
  <si>
    <r>
      <t>収支報告書（収支報告書連動）</t>
    </r>
    <rPh sb="0" eb="5">
      <t>シュウシホウコクショ</t>
    </rPh>
    <rPh sb="6" eb="11">
      <t>シュウシホウコクショ</t>
    </rPh>
    <rPh sb="11" eb="13">
      <t>レンドウ</t>
    </rPh>
    <phoneticPr fontId="3"/>
  </si>
  <si>
    <r>
      <t>活動記録（参考）</t>
    </r>
    <rPh sb="0" eb="4">
      <t>カツドウキロク</t>
    </rPh>
    <rPh sb="5" eb="7">
      <t>サンコウ</t>
    </rPh>
    <phoneticPr fontId="3"/>
  </si>
  <si>
    <r>
      <t>金銭出納簿（今年度）（参考）</t>
    </r>
    <rPh sb="0" eb="5">
      <t>キンセンスイトウボ</t>
    </rPh>
    <rPh sb="6" eb="9">
      <t>コンネンド</t>
    </rPh>
    <rPh sb="11" eb="13">
      <t>サンコウ</t>
    </rPh>
    <phoneticPr fontId="3"/>
  </si>
  <si>
    <r>
      <t>金銭出納簿（前年度）（参考）</t>
    </r>
    <rPh sb="0" eb="5">
      <t>キンセンスイトウボ</t>
    </rPh>
    <rPh sb="6" eb="9">
      <t>ゼンネンド</t>
    </rPh>
    <rPh sb="11" eb="13">
      <t>サンコウ</t>
    </rPh>
    <phoneticPr fontId="3"/>
  </si>
  <si>
    <r>
      <t>★農地維持・資源向上（共同）の交付金を活用して資源向上（長寿命化）の活動を行った際の費用は、</t>
    </r>
    <r>
      <rPr>
        <rFont val="HG丸ｺﾞｼｯｸM-PRO"/>
        <charset val="128"/>
        <family val="3"/>
        <color rgb="FF7F7F7F"/>
        <sz val="10"/>
        <u val="single"/>
      </rPr>
      <t>区分を「１」</t>
    </r>
    <r>
      <rPr>
        <rFont val="HG丸ｺﾞｼｯｸM-PRO"/>
        <charset val="128"/>
        <family val="3"/>
        <color rgb="FF7F7F7F"/>
        <sz val="10"/>
      </rPr>
      <t>にし、「長寿命化への活用」欄に○を記入して
　ください。</t>
    </r>
    <r>
      <rPr>
        <rFont val="HG丸ｺﾞｼｯｸM-PRO"/>
        <charset val="128"/>
        <family val="3"/>
        <color rgb="FFFF5050"/>
        <sz val="10"/>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</si>
  <si>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rFont val="HG丸ｺﾞｼｯｸM-PRO"/>
        <charset val="128"/>
        <family val="3"/>
        <color rgb="FFFF5050"/>
        <sz val="10"/>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</si>
  <si>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rFont val="HG丸ｺﾞｼｯｸM-PRO"/>
        <charset val="128"/>
        <family val="3"/>
        <color rgb="FFFF5050"/>
        <sz val="10"/>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</si>
  <si>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rFont val="HG丸ｺﾞｼｯｸM-PRO"/>
        <charset val="128"/>
        <family val="3"/>
        <color rgb="FF7F7F7F"/>
        <sz val="10"/>
        <u val="single"/>
      </rPr>
      <t>区分を「１」</t>
    </r>
    <r>
      <rPr>
        <rFont val="HG丸ｺﾞｼｯｸM-PRO"/>
        <charset val="128"/>
        <family val="3"/>
        <color rgb="FF7F7F7F"/>
        <sz val="10"/>
      </rPr>
      <t>にし、「長寿命化への活用」欄に○を記入して
　ください。</t>
    </r>
    <r>
      <rPr>
        <rFont val="HG丸ｺﾞｼｯｸM-PRO"/>
        <charset val="128"/>
        <family val="3"/>
        <color rgb="FFFF5050"/>
        <sz val="10"/>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</si>
  <si>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rFont val="メイリオ"/>
        <charset val="128"/>
        <family val="3"/>
        <color rgb="FF000000"/>
        <sz val="8"/>
      </rPr>
      <t>（共通部分）</t>
    </r>
    <phoneticPr fontId="3"/>
  </si>
  <si>
    <r>
      <t>ウ）その他（</t>
    </r>
    <phoneticPr fontId="3"/>
  </si>
  <si>
    <r>
      <t xml:space="preserve">活動項目番号（左詰め）
</t>
    </r>
    <r>
      <rPr>
        <rFont val="メイリオ"/>
        <charset val="128"/>
        <family val="3"/>
        <b/>
        <color rgb="FFFF0000"/>
        <sz val="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</si>
  <si>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rFont val="HG丸ｺﾞｼｯｸM-PRO"/>
        <charset val="128"/>
        <family val="3"/>
        <color rgb="FF000000"/>
        <sz val="10"/>
      </rPr>
      <t xml:space="preserve">★中山間地域等直接支払交付金の活動の場合、「活動項目番号」欄には、シート【選択肢】の67～79から選択。
</t>
    </r>
    <r>
      <rPr>
        <rFont val="HG丸ｺﾞｼｯｸM-PRO"/>
        <charset val="128"/>
        <family val="3"/>
        <color rgb="FF7F7F7F"/>
        <sz val="10"/>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</si>
  <si>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r>
      <t>中山間直払</t>
    </r>
    <rPh sb="0" eb="3">
      <t>チュウサンカン</t>
    </rPh>
    <rPh sb="3" eb="5">
      <t>チョクバラ</t>
    </rPh>
    <phoneticPr fontId="3"/>
  </si>
  <si>
    <r>
      <t>農地法面の見回り</t>
    </r>
    <rPh sb="0" eb="2">
      <t>ノウチ</t>
    </rPh>
    <rPh sb="2" eb="4">
      <t>ノリメン</t>
    </rPh>
    <rPh sb="5" eb="7">
      <t>ミマワ</t>
    </rPh>
    <phoneticPr fontId="3"/>
  </si>
  <si>
    <r>
      <t>鳥獣被害防止対策</t>
    </r>
    <rPh sb="0" eb="8">
      <t>チョウジュウヒガイボウシタイサク</t>
    </rPh>
    <phoneticPr fontId="3"/>
  </si>
  <si>
    <r>
      <t>水路管理活動</t>
    </r>
    <rPh sb="0" eb="2">
      <t>スイロ</t>
    </rPh>
    <rPh sb="2" eb="6">
      <t>カンリカツドウ</t>
    </rPh>
    <phoneticPr fontId="3"/>
  </si>
  <si>
    <r>
      <t>農道管理活動</t>
    </r>
    <rPh sb="0" eb="2">
      <t>ノウドウ</t>
    </rPh>
    <rPh sb="2" eb="6">
      <t>カンリカツドウ</t>
    </rPh>
    <phoneticPr fontId="3"/>
  </si>
  <si>
    <r>
      <t>周辺林地の下草刈り</t>
    </r>
    <rPh sb="0" eb="2">
      <t>シュウヘン</t>
    </rPh>
    <rPh sb="2" eb="4">
      <t>リンチ</t>
    </rPh>
    <rPh sb="5" eb="6">
      <t>シタ</t>
    </rPh>
    <rPh sb="6" eb="8">
      <t>クサカ</t>
    </rPh>
    <phoneticPr fontId="3"/>
  </si>
  <si>
    <r>
      <t>景観作物作付け活動</t>
    </r>
    <rPh sb="0" eb="2">
      <t>ケイカン</t>
    </rPh>
    <rPh sb="2" eb="4">
      <t>サクモツ</t>
    </rPh>
    <rPh sb="4" eb="6">
      <t>サクツ</t>
    </rPh>
    <rPh sb="7" eb="9">
      <t>カツドウ</t>
    </rPh>
    <phoneticPr fontId="3"/>
  </si>
  <si>
    <r>
      <t>ネットワーク化活動計画の話合い</t>
    </r>
    <rPh sb="6" eb="7">
      <t>カ</t>
    </rPh>
    <rPh sb="7" eb="11">
      <t>カツドウケイカク</t>
    </rPh>
    <rPh sb="12" eb="14">
      <t>ハナシア</t>
    </rPh>
    <phoneticPr fontId="3"/>
  </si>
  <si>
    <r>
      <t>総会</t>
    </r>
    <rPh sb="0" eb="2">
      <t>ソウカイ</t>
    </rPh>
    <phoneticPr fontId="3"/>
  </si>
  <si>
    <r>
      <t>役員会</t>
    </r>
    <rPh sb="0" eb="3">
      <t>ヤクインカイ</t>
    </rPh>
    <phoneticPr fontId="3"/>
  </si>
  <si>
    <r>
      <t>現地確認立会い</t>
    </r>
    <rPh sb="0" eb="5">
      <t>ゲンチカクニンタ</t>
    </rPh>
    <rPh sb="5" eb="6">
      <t>ア</t>
    </rPh>
    <phoneticPr fontId="3"/>
  </si>
  <si>
    <r>
      <t>市役所打合せ</t>
    </r>
    <rPh sb="0" eb="3">
      <t>シヤクショ</t>
    </rPh>
    <rPh sb="3" eb="5">
      <t>ウチアワ</t>
    </rPh>
    <phoneticPr fontId="3"/>
  </si>
  <si>
    <r>
      <t>※適宜【選択肢】シートに項目を追加ください</t>
    </r>
    <rPh sb="1" eb="3">
      <t>テキギ</t>
    </rPh>
    <rPh sb="4" eb="7">
      <t>センタクシ</t>
    </rPh>
    <rPh sb="12" eb="14">
      <t>コウモク</t>
    </rPh>
    <rPh sb="15" eb="17">
      <t>ツイカ</t>
    </rPh>
    <phoneticPr fontId="3"/>
  </si>
  <si>
    <r>
      <t>中山間地域等直接支払交付金　活動記録</t>
    </r>
    <rPh sb="0" eb="10">
      <t>チュウサンカンチイキトウチョクセツシハライ</t>
    </rPh>
    <rPh sb="10" eb="13">
      <t>コウフキン</t>
    </rPh>
    <rPh sb="14" eb="18">
      <t>カツドウキロク</t>
    </rPh>
    <phoneticPr fontId="3"/>
  </si>
  <si>
    <r>
      <t>中山間地域等直接支払交付金　金銭出納簿</t>
    </r>
    <rPh sb="14" eb="19">
      <t>キンセンスイトウボ</t>
    </rPh>
    <phoneticPr fontId="3"/>
  </si>
  <si>
    <r>
      <t>残（積立）額</t>
    </r>
    <rPh sb="0" eb="1">
      <t>ザン</t>
    </rPh>
    <rPh sb="2" eb="4">
      <t>ツミタテ</t>
    </rPh>
    <rPh sb="5" eb="6">
      <t>ガク</t>
    </rPh>
    <phoneticPr fontId="3"/>
  </si>
  <si>
    <r>
      <t>面積・単価で按分（２－①参照）</t>
    </r>
    <rPh sb="0" eb="2">
      <t>メンセキ</t>
    </rPh>
    <rPh sb="3" eb="5">
      <t>タンカ</t>
    </rPh>
    <rPh sb="6" eb="8">
      <t>アンブン</t>
    </rPh>
    <phoneticPr fontId="3"/>
  </si>
  <si>
    <r>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204" eb="205">
      <t>ダイ</t>
    </rPh>
    <phoneticPr fontId="3"/>
  </si>
  <si>
    <r>
      <t>うち過年残（積立）額計</t>
    </r>
    <rPh sb="2" eb="4">
      <t>カネン</t>
    </rPh>
    <rPh sb="4" eb="5">
      <t>ザン</t>
    </rPh>
    <rPh sb="6" eb="8">
      <t>ツミタテ</t>
    </rPh>
    <rPh sb="9" eb="10">
      <t>ガク</t>
    </rPh>
    <rPh sb="10" eb="11">
      <t>ケイ</t>
    </rPh>
    <phoneticPr fontId="3"/>
  </si>
  <si>
    <r>
      <t>注）法律で義務づけられている行為及び国庫補助事業の補助対象として行われる行為以外のものを１つ以上選択。</t>
    </r>
    <phoneticPr fontId="3"/>
  </si>
  <si>
    <r>
      <t>注）上記１～３で定めた共同取組活動を行う際は、作業安全対策の観点から、以下の点に努めること。</t>
    </r>
    <phoneticPr fontId="3"/>
  </si>
  <si>
    <r>
      <t>作業環境の点検（作業前の危険箇所の確認・共有、機器の定期点検等）</t>
    </r>
    <phoneticPr fontId="3"/>
  </si>
  <si>
    <r>
      <t>【個別協定の場合】</t>
    </r>
    <rPh sb="1" eb="3">
      <t>コベツ</t>
    </rPh>
    <phoneticPr fontId="3"/>
  </si>
  <si>
    <r>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r>
    <phoneticPr fontId="3"/>
  </si>
  <si>
    <r>
      <t>注２　農作業受委託の場合は、別添契約書様式例を参考に契約書を作成し、その写しを添付のこと。</t>
    </r>
    <rPh sb="0" eb="1">
      <t>チュウ</t>
    </rPh>
    <phoneticPr fontId="3"/>
  </si>
  <si>
    <r>
      <t>注３　申請者の居住する市町村以外に存する農用地について、利用権の設定等を行っており、当該農用地の存する市町村の長に申請書を提出している場合は、当該申請書の写しを添付すること。</t>
    </r>
    <rPh sb="0" eb="1">
      <t>チュウ</t>
    </rPh>
    <phoneticPr fontId="3"/>
  </si>
  <si>
    <r>
      <t>個別協定名</t>
    </r>
    <rPh sb="0" eb="2">
      <t>コベツ</t>
    </rPh>
    <rPh sb="2" eb="4">
      <t>キョウテイ</t>
    </rPh>
    <rPh sb="4" eb="5">
      <t>メイ</t>
    </rPh>
    <phoneticPr fontId="3"/>
  </si>
  <si>
    <r>
      <t>（別紙様式６）</t>
    </r>
    <rPh sb="1" eb="3">
      <t>ベッシ</t>
    </rPh>
    <rPh sb="3" eb="5">
      <t>ヨウシキ</t>
    </rPh>
    <phoneticPr fontId="3"/>
  </si>
  <si>
    <r>
      <t>個　　別　　協　　定</t>
    </r>
    <phoneticPr fontId="3"/>
  </si>
  <si>
    <r>
      <t>経営規模及び農業所得調書</t>
    </r>
    <phoneticPr fontId="3"/>
  </si>
  <si>
    <r>
      <t>第１　経営規模</t>
    </r>
    <rPh sb="0" eb="1">
      <t>ダイ</t>
    </rPh>
    <phoneticPr fontId="3"/>
  </si>
  <si>
    <t xml:space="preserve">  (単位：a) </t>
  </si>
  <si>
    <r>
      <t>自己所有地</t>
    </r>
    <phoneticPr fontId="3"/>
  </si>
  <si>
    <r>
      <t>借入面積</t>
    </r>
    <phoneticPr fontId="3"/>
  </si>
  <si>
    <r>
      <t xml:space="preserve"> 計</t>
    </r>
    <phoneticPr fontId="3"/>
  </si>
  <si>
    <r>
      <t>草　地</t>
    </r>
    <phoneticPr fontId="3"/>
  </si>
  <si>
    <r>
      <t>Ａ</t>
    </r>
    <phoneticPr fontId="3"/>
  </si>
  <si>
    <r>
      <t>注）借入面積には受託面積（基幹３作業）を含む。</t>
    </r>
    <phoneticPr fontId="3"/>
  </si>
  <si>
    <r>
      <t>第２　農業従事者一人当たりの農業所得</t>
    </r>
    <rPh sb="0" eb="1">
      <t>ダイ</t>
    </rPh>
    <phoneticPr fontId="3"/>
  </si>
  <si>
    <t>（単位：円）</t>
  </si>
  <si>
    <r>
      <t>農業所得①</t>
    </r>
    <phoneticPr fontId="3"/>
  </si>
  <si>
    <r>
      <t>農業従事者②</t>
    </r>
    <phoneticPr fontId="3"/>
  </si>
  <si>
    <r>
      <t xml:space="preserve"> ①／②</t>
    </r>
    <phoneticPr fontId="3"/>
  </si>
  <si>
    <r>
      <t>注１　農業従事者一人当たりの農業所得は以下のとおり算定する。</t>
    </r>
    <phoneticPr fontId="3"/>
  </si>
  <si>
    <r>
      <t>（確定申告に基づく農業所得＋専従者給与額－負債の償還額）／農業従事者数</t>
    </r>
    <phoneticPr fontId="3"/>
  </si>
  <si>
    <r>
      <t>　当該農業者が生産組織、農地所有適格法人等の構成員であり、当該生産組織、農地所有適格法人等から給与額又は役員報酬等を受けている場合は、上記農業所得に当該給与額又は役員報酬等を含めるものとする。</t>
    </r>
    <phoneticPr fontId="3"/>
  </si>
  <si>
    <r>
      <t>(1) 負債の償還額は実施要領の運用第６の１の(1)のイの(ｱ)による。</t>
    </r>
    <phoneticPr fontId="3"/>
  </si>
  <si>
    <r>
      <t>(2) 農業従事者数は実施要領の運用第６の１の(1)のイの(ｲ)により換算する。</t>
    </r>
    <phoneticPr fontId="3"/>
  </si>
  <si>
    <r>
      <t>注２　農業所得調書には、農業所得額を証明する書類を添付する。</t>
    </r>
    <phoneticPr fontId="3"/>
  </si>
  <si>
    <r>
      <t>【農業生産活動等として取り組むべき事項を実施する場合に使用】</t>
    </r>
    <phoneticPr fontId="3"/>
  </si>
  <si>
    <r>
      <t>第３　農業生産活動等として取り組むべき事項</t>
    </r>
    <phoneticPr fontId="3"/>
  </si>
  <si>
    <r>
      <t>１　農用地に関する事項</t>
    </r>
    <phoneticPr fontId="3"/>
  </si>
  <si>
    <t>２  水路・農道等の管理方法（①②について該当する取組に○印を記入（複数可））</t>
  </si>
  <si>
    <t>３　多面的機能を増進する活動として以下の項目から１項目以上選択し、実施する。</t>
  </si>
  <si>
    <r>
      <t>・作業環境の点検（作業前の危険箇所の確認・共有、機器の定期点検等）</t>
    </r>
    <phoneticPr fontId="3"/>
  </si>
  <si>
    <r>
      <t>第４　加算措置適用のために取り組むべき事項（加算措置必須要件）</t>
    </r>
    <rPh sb="0" eb="1">
      <t>ダイ</t>
    </rPh>
    <phoneticPr fontId="3"/>
  </si>
  <si>
    <r>
      <t>　次の活動のうち取り組む項目に○印を記入するとともに、現状及び達成目標について具体的に記載し、実施する。</t>
    </r>
    <phoneticPr fontId="3"/>
  </si>
  <si>
    <r>
      <t>注１）現状は、取組期間の開始年度における地域の現状を記載する。</t>
    </r>
    <phoneticPr fontId="3"/>
  </si>
  <si>
    <r>
      <t>注２）達成目標は、取組期間の最終年度までに達成される地域の現状を踏まえた目標を記載する。</t>
    </r>
    <phoneticPr fontId="3"/>
  </si>
  <si>
    <r>
      <t>・この色（黄緑色）が塗ってあるセルは自動入力されます。自動入力されたものが間違っている場合は、正しく修正してください。（入力されている数式を消去すると、自由に入力できます。）</t>
    </r>
    <rPh sb="3" eb="4">
      <t>イロ</t>
    </rPh>
    <rPh sb="5" eb="8">
      <t>キミドリイロ</t>
    </rPh>
    <rPh sb="10" eb="11">
      <t>ヌ</t>
    </rPh>
    <rPh sb="18" eb="20">
      <t>ジドウ</t>
    </rPh>
    <rPh sb="20" eb="22">
      <t>ニュウリョク</t>
    </rPh>
    <rPh sb="76" eb="78">
      <t>ジユウ</t>
    </rPh>
    <rPh sb="79" eb="81">
      <t>ニュウリョク</t>
    </rPh>
    <phoneticPr fontId="3"/>
  </si>
  <si>
    <r>
      <t>・</t>
    </r>
    <r>
      <rPr>
        <rFont val="HG丸ｺﾞｼｯｸM-PRO"/>
        <charset val="128"/>
        <family val="3"/>
        <b/>
        <color rgb="FF000000"/>
        <sz val="11"/>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</si>
  <si>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rFont val="HG丸ｺﾞｼｯｸM-PRO"/>
        <charset val="128"/>
        <family val="3"/>
        <b/>
        <color rgb="FF000000"/>
        <sz val="11"/>
      </rPr>
      <t>該当する場合に</t>
    </r>
    <r>
      <rPr>
        <rFont val="HG丸ｺﾞｼｯｸM-PRO"/>
        <charset val="128"/>
        <family val="3"/>
        <color rgb="FF000000"/>
        <sz val="11"/>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</si>
  <si>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r>
      <t>　別添１「実施区域位置図」のとおり　</t>
    </r>
    <rPh sb="1" eb="3">
      <t>ベッテン</t>
    </rPh>
    <rPh sb="5" eb="7">
      <t>ジッシ</t>
    </rPh>
    <rPh sb="7" eb="9">
      <t>クイキ</t>
    </rPh>
    <rPh sb="9" eb="11">
      <t>イチ</t>
    </rPh>
    <rPh sb="11" eb="12">
      <t>ズ</t>
    </rPh>
    <phoneticPr fontId="3"/>
  </si>
  <si>
    <r>
      <t>別添２「構成員一覧」のとおり
　※ 多面支払のみに取り組む場合は、活動組織規約の別紙「構成員一覧」に代えることができる。</t>
    </r>
    <rPh sb="0" eb="2">
      <t>ベッテン</t>
    </rPh>
    <phoneticPr fontId="3"/>
  </si>
  <si>
    <r>
      <t>　※多面支払の活動計画書及び中山間直払の集落協定に位置づけられている施設等については、多面支払
　　の活動組織により活動を実施し、また、多面支払の交付金を充てることとする。</t>
    </r>
    <phoneticPr fontId="3"/>
  </si>
  <si>
    <r>
      <t>　計画書の変更の際には、容易に比較対照できるよう変更部分を二段書きとし、変更前を（　）書で上段に記載するものとする。</t>
    </r>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</si>
  <si>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</si>
  <si>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r>
      <t>（多面的機能支払交付金との共通様式）</t>
    </r>
    <rPh sb="13" eb="17">
      <t>キョウツウヨウシキ</t>
    </rPh>
    <phoneticPr fontId="3"/>
  </si>
  <si>
    <r>
      <t>⑥　簡易な基盤整備</t>
    </r>
    <rPh sb="2" eb="4">
      <t>カンイ</t>
    </rPh>
    <rPh sb="5" eb="7">
      <t>キバン</t>
    </rPh>
    <rPh sb="7" eb="9">
      <t>セイビ</t>
    </rPh>
    <phoneticPr fontId="3"/>
  </si>
  <si>
    <r>
      <t>⑦　担い手の確保</t>
    </r>
    <rPh sb="2" eb="3">
      <t>ニナ</t>
    </rPh>
    <rPh sb="4" eb="5">
      <t>テ</t>
    </rPh>
    <rPh sb="6" eb="8">
      <t>カクホ</t>
    </rPh>
    <phoneticPr fontId="3"/>
  </si>
  <si>
    <r>
      <t>⑧　地場農産物の加工・販売</t>
    </r>
    <rPh sb="2" eb="4">
      <t>ジバ</t>
    </rPh>
    <rPh sb="4" eb="7">
      <t>ノウサンブツ</t>
    </rPh>
    <rPh sb="8" eb="10">
      <t>カコウ</t>
    </rPh>
    <rPh sb="11" eb="13">
      <t>ハンバイ</t>
    </rPh>
    <phoneticPr fontId="3"/>
  </si>
  <si>
    <r>
      <t>⑨　その他（土地改良事業、災害復旧、地目変更等）</t>
    </r>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</si>
  <si>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r>
      <t>③ 　景観作物の作付け</t>
    </r>
    <rPh sb="3" eb="5">
      <t>ケイカン</t>
    </rPh>
    <rPh sb="5" eb="7">
      <t>サクモツ</t>
    </rPh>
    <rPh sb="8" eb="10">
      <t>サクツ</t>
    </rPh>
    <phoneticPr fontId="3"/>
  </si>
  <si>
    <r>
      <t>②　棚田オーナー制度、市民農園等の開設・運営</t>
    </r>
    <phoneticPr fontId="3"/>
  </si>
  <si>
    <r>
      <t>④土壌流亡に配慮した営農</t>
    </r>
    <phoneticPr fontId="3"/>
  </si>
  <si>
    <r>
      <t>⑥　魚類・昆虫類の保護</t>
    </r>
    <rPh sb="2" eb="4">
      <t>ギョルイ</t>
    </rPh>
    <rPh sb="5" eb="8">
      <t>コンチュウルイ</t>
    </rPh>
    <rPh sb="9" eb="11">
      <t>ホゴ</t>
    </rPh>
    <phoneticPr fontId="3"/>
  </si>
  <si>
    <r>
      <t>⑦　鳥類の餌場の確保</t>
    </r>
    <rPh sb="2" eb="4">
      <t>チョウルイ</t>
    </rPh>
    <rPh sb="5" eb="7">
      <t>エサバ</t>
    </rPh>
    <rPh sb="8" eb="10">
      <t>カクホ</t>
    </rPh>
    <phoneticPr fontId="3"/>
  </si>
  <si>
    <r>
      <t>⑧　粗放的畜産</t>
    </r>
    <rPh sb="2" eb="5">
      <t>ソホウテキ</t>
    </rPh>
    <rPh sb="5" eb="7">
      <t>チクサン</t>
    </rPh>
    <phoneticPr fontId="3"/>
  </si>
  <si>
    <r>
      <t>⑨　堆きゅう肥の施肥、拮抗作物の利用、合鴨・鯉の利用、輪作の徹底、緑肥作物の作付</t>
    </r>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</si>
  <si>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r>
      <t>⑩　その他活動</t>
    </r>
    <rPh sb="4" eb="5">
      <t>タ</t>
    </rPh>
    <rPh sb="5" eb="7">
      <t>カツドウ</t>
    </rPh>
    <phoneticPr fontId="3"/>
  </si>
  <si>
    <r>
      <t>④その他（自由記載）</t>
    </r>
    <phoneticPr fontId="3"/>
  </si>
  <si>
    <r>
      <rPr>
        <rFont val="ＭＳ ゴシック"/>
        <charset val="128"/>
        <family val="3"/>
        <color rgb="FFFF0000"/>
        <sz val="11"/>
      </rPr>
      <t>例)農業生産活動の継続に向けた集落機能強化</t>
    </r>
    <r>
      <rPr>
        <rFont val="ＭＳ 明朝"/>
        <charset val="128"/>
        <family val="1"/>
        <color rgb="FF000000"/>
        <sz val="11"/>
      </rPr>
      <t xml:space="preserve">
</t>
    </r>
    <phoneticPr fontId="3"/>
  </si>
  <si>
    <r>
      <t>例)地域運営組織と連携した集落機能強化</t>
    </r>
    <phoneticPr fontId="3"/>
  </si>
  <si>
    <r>
      <t>その他（自由記載）</t>
    </r>
    <phoneticPr fontId="3"/>
  </si>
  <si>
    <r>
      <t>（自由記載）</t>
    </r>
    <phoneticPr fontId="3"/>
  </si>
  <si>
    <r>
      <t>④農地法面の崩壊を未然に防止するため、定期的な点検を行う。　</t>
    </r>
    <phoneticPr fontId="3"/>
  </si>
  <si>
    <r>
      <t>注）上記１～３で定めた活動を行う際は、作業安全対策の観点から、以下の点に努めること。</t>
    </r>
    <phoneticPr fontId="3"/>
  </si>
  <si>
    <r>
      <t>・活動で使用する機械又は使用頻度が高い機械（刈払機等）の安全な使用に関する取組の実施（研修・講習の開催又は参加等）</t>
    </r>
    <phoneticPr fontId="3"/>
  </si>
  <si>
    <r>
      <t>農用地の管理</t>
    </r>
    <rPh sb="0" eb="3">
      <t>ノウヨウチ</t>
    </rPh>
    <rPh sb="4" eb="6">
      <t>カンリ</t>
    </rPh>
    <phoneticPr fontId="3"/>
  </si>
  <si>
    <r>
      <t>農用地の現況</t>
    </r>
    <rPh sb="0" eb="3">
      <t>ノウヨウチ</t>
    </rPh>
    <rPh sb="4" eb="6">
      <t>ゲンキョウ</t>
    </rPh>
    <phoneticPr fontId="3"/>
  </si>
  <si>
    <r>
      <t>具体的活動内容</t>
    </r>
    <rPh sb="0" eb="3">
      <t>グタイテキ</t>
    </rPh>
    <rPh sb="3" eb="7">
      <t>カツドウナイヨウ</t>
    </rPh>
    <phoneticPr fontId="3"/>
  </si>
  <si>
    <r>
      <t>契約
年月日</t>
    </r>
    <phoneticPr fontId="3"/>
  </si>
  <si>
    <r>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r>
    <phoneticPr fontId="3"/>
  </si>
  <si>
    <r>
      <t>注２)　注１ の農業従事者一人当たりの農業所得は、別紙様式６の第２の注書きにより算出する。</t>
    </r>
    <rPh sb="31" eb="32">
      <t>ダイ</t>
    </rPh>
    <phoneticPr fontId="3"/>
  </si>
  <si>
    <r>
      <t>注３)　注１ の但し書きに該当する者は引受地のみを記入。</t>
    </r>
    <phoneticPr fontId="3"/>
  </si>
  <si>
    <r>
      <t>注４)　使用方法には、受託者(個別協定の申請者)の受取額及び受取割合を記入すること。</t>
    </r>
    <phoneticPr fontId="3"/>
  </si>
  <si>
    <r>
      <t>注）工程の概略における「ネットワーク化により連携して実施する活動の開始」には２－４の「ネットワーク化により連携して実施する活動」の番号を記載。</t>
    </r>
    <phoneticPr fontId="91"/>
  </si>
  <si>
    <r>
      <t>（例）
・集落協定「第３　協定対象となる農用地」に記載のとおり。
※集落協定に基づく活動を行う場合
・個別協定「（別紙様式６）経営規模及び農業所得調書」の「第１　経営規模」に記載のとおり。
※個別協定に基づく活動を行う場合</t>
    </r>
    <rPh sb="1" eb="2">
      <t>レイ</t>
    </rPh>
    <rPh sb="78" eb="79">
      <t>ダイ</t>
    </rPh>
    <phoneticPr fontId="142"/>
  </si>
  <si>
    <r>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</si>
  <si>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</si>
  <si>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rFont val="Meiryo UI"/>
        <charset val="128"/>
        <family val="3"/>
        <color rgb="FF000000"/>
        <sz val="9"/>
      </rPr>
      <t>（集落・個別協定）</t>
    </r>
    <rPh sb="0" eb="2">
      <t>ヒッス</t>
    </rPh>
    <rPh sb="4" eb="6">
      <t>シュウラク</t>
    </rPh>
    <rPh sb="7" eb="11">
      <t>コベツキョウテイ</t>
    </rPh>
    <phoneticPr fontId="3"/>
  </si>
  <si>
    <r>
      <t>必須
（集落協定）</t>
    </r>
    <rPh sb="0" eb="2">
      <t>ヒッス</t>
    </rPh>
    <rPh sb="6" eb="8">
      <t>キョウテイ</t>
    </rPh>
    <phoneticPr fontId="3"/>
  </si>
  <si>
    <r>
      <t>別紙様式６</t>
    </r>
    <phoneticPr fontId="3"/>
  </si>
  <si>
    <r>
      <t>個別協定 経営規模及び農業所得調書</t>
    </r>
    <phoneticPr fontId="3"/>
  </si>
  <si>
    <r>
      <t>必須
（個別協定）</t>
    </r>
    <rPh sb="0" eb="2">
      <t>ヒッス</t>
    </rPh>
    <rPh sb="4" eb="6">
      <t>コベツ</t>
    </rPh>
    <rPh sb="6" eb="8">
      <t>キョウテイ</t>
    </rPh>
    <phoneticPr fontId="3"/>
  </si>
  <si>
    <r>
      <t xml:space="preserve">必要に応じて
</t>
    </r>
    <r>
      <rPr>
        <rFont val="Meiryo UI"/>
        <charset val="128"/>
        <family val="3"/>
        <color rgb="FF000000"/>
        <sz val="9"/>
      </rPr>
      <t>（集落・個別協定）</t>
    </r>
    <rPh sb="0" eb="2">
      <t>ヒツヨウ</t>
    </rPh>
    <rPh sb="3" eb="4">
      <t>オウ</t>
    </rPh>
    <rPh sb="8" eb="10">
      <t>シュウラク</t>
    </rPh>
    <rPh sb="11" eb="15">
      <t>コベツキョウテイ</t>
    </rPh>
    <phoneticPr fontId="3"/>
  </si>
  <si>
    <r>
      <t>別紙様式９</t>
    </r>
    <rPh sb="0" eb="4">
      <t>ベッシヨウシキ</t>
    </rPh>
    <phoneticPr fontId="3"/>
  </si>
  <si>
    <r>
      <t>環境負荷低減のチェックシート（集落協定向け）</t>
    </r>
    <rPh sb="0" eb="2">
      <t>カンキョウ</t>
    </rPh>
    <rPh sb="2" eb="4">
      <t>フカ</t>
    </rPh>
    <rPh sb="4" eb="6">
      <t>テイゲン</t>
    </rPh>
    <rPh sb="15" eb="19">
      <t>シュウラクキョウテイ</t>
    </rPh>
    <rPh sb="19" eb="20">
      <t>ム</t>
    </rPh>
    <phoneticPr fontId="3"/>
  </si>
  <si>
    <r>
      <t>環境負荷低減のチェックシート（個別協定向け）</t>
    </r>
    <rPh sb="0" eb="2">
      <t>カンキョウ</t>
    </rPh>
    <rPh sb="2" eb="4">
      <t>フカ</t>
    </rPh>
    <rPh sb="4" eb="6">
      <t>テイゲン</t>
    </rPh>
    <rPh sb="15" eb="17">
      <t>コベツ</t>
    </rPh>
    <rPh sb="17" eb="19">
      <t>キョウテイ</t>
    </rPh>
    <rPh sb="19" eb="20">
      <t>ム</t>
    </rPh>
    <phoneticPr fontId="3"/>
  </si>
  <si>
    <r>
      <t>別紙９</t>
    </r>
    <rPh sb="0" eb="2">
      <t>ベッシ</t>
    </rPh>
    <phoneticPr fontId="3"/>
  </si>
  <si>
    <r>
      <t>別紙６</t>
    </r>
    <rPh sb="0" eb="2">
      <t>ベッシ</t>
    </rPh>
    <phoneticPr fontId="3"/>
  </si>
  <si>
    <r>
      <t>中山間地域等直接支払交付金参考様式集（第6期対策）</t>
    </r>
    <phoneticPr fontId="3"/>
  </si>
  <si>
    <r>
      <t>協定名</t>
    </r>
    <rPh sb="0" eb="2">
      <t>キョウテイ</t>
    </rPh>
    <rPh sb="2" eb="3">
      <t>メイ</t>
    </rPh>
    <phoneticPr fontId="3"/>
  </si>
  <si>
    <r>
      <t>ー</t>
    </r>
    <phoneticPr fontId="3"/>
  </si>
  <si>
    <r>
      <t>必要に応じて
（集落・個別協定）</t>
    </r>
    <rPh sb="0" eb="2">
      <t>ヒツヨウ</t>
    </rPh>
    <rPh sb="3" eb="4">
      <t>オウ</t>
    </rPh>
    <rPh sb="8" eb="10">
      <t>シュウラク</t>
    </rPh>
    <rPh sb="11" eb="15">
      <t>コベツキョウテイ</t>
    </rPh>
    <phoneticPr fontId="3"/>
  </si>
  <si>
    <r>
      <t xml:space="preserve">必要に応じて
</t>
    </r>
    <r>
      <rPr>
        <rFont val="Meiryo UI"/>
        <charset val="128"/>
        <family val="3"/>
        <color rgb="FF000000"/>
        <sz val="9"/>
      </rPr>
      <t>（集落協定）</t>
    </r>
    <rPh sb="0" eb="2">
      <t>ヒツヨウ</t>
    </rPh>
    <rPh sb="3" eb="4">
      <t>オウ</t>
    </rPh>
    <rPh sb="8" eb="10">
      <t>シュウラク</t>
    </rPh>
    <rPh sb="10" eb="12">
      <t>キョウテイ</t>
    </rPh>
    <phoneticPr fontId="3"/>
  </si>
  <si>
    <r>
      <t>必要に応じて
（集落協定）</t>
    </r>
    <rPh sb="0" eb="2">
      <t>ヒツヨウ</t>
    </rPh>
    <rPh sb="3" eb="4">
      <t>オウ</t>
    </rPh>
    <rPh sb="8" eb="10">
      <t>シュウラク</t>
    </rPh>
    <rPh sb="10" eb="12">
      <t>キョウテイ</t>
    </rPh>
    <phoneticPr fontId="3"/>
  </si>
  <si>
    <r>
      <t>金銭出納簿（多面的機能支払交付金の様式）</t>
    </r>
    <phoneticPr fontId="3"/>
  </si>
  <si>
    <r>
      <t>活動記録（多面的機能支払交付金の様式）</t>
    </r>
    <rPh sb="0" eb="4">
      <t>カツドウキロク</t>
    </rPh>
    <phoneticPr fontId="3"/>
  </si>
  <si>
    <r>
      <t>活動記録（多面的機能支払交付金の様式）</t>
    </r>
    <phoneticPr fontId="3"/>
  </si>
  <si>
    <r>
      <t>金銭出納簿（多面的機能支払交付金の様式）</t>
    </r>
    <rPh sb="0" eb="5">
      <t>キンセンスイトウボ</t>
    </rPh>
    <phoneticPr fontId="3"/>
  </si>
  <si>
    <t>棚田地域振興活動加算,超急傾斜農地保全管理加算,ネットワーク化加算,スマート農業加算,集落機能強化加算の経過措置</t>
  </si>
  <si>
    <t>　,〇,</t>
  </si>
  <si>
    <t>通常地域（8法内）,通常地域（8法以外で棚田法の交付対象農用地）,特認地域</t>
  </si>
  <si>
    <t>　,〇,</t>
  </si>
  <si>
    <t>〇</t>
  </si>
  <si>
    <t>　,〇,</t>
  </si>
  <si>
    <t>通常地域,特認地域</t>
  </si>
  <si>
    <t>□,☑</t>
  </si>
  <si>
    <t>　,〇,</t>
  </si>
  <si>
    <t>荒廃農地</t>
  </si>
  <si>
    <t>7,8,9,10,11</t>
  </si>
  <si>
    <t>□,☑</t>
  </si>
  <si>
    <t>別紙1,別紙2,別紙3,別紙4</t>
  </si>
  <si>
    <t>A,B,C,D,E,F,G,H,I,J,K,L,M</t>
  </si>
  <si>
    <t>ア,イ,ウ,エ,オ,カ,キ,ク,ケ,コ,−,</t>
  </si>
  <si>
    <t>ア,イ,ウ,エ,オ,カ,キ,ク,ケ,コ,−,</t>
  </si>
  <si>
    <t>A,B,C,D,E,F,G,H,I,J,K,L,M</t>
  </si>
  <si>
    <t>（</t>
  </si>
  <si>
    <t>）</t>
  </si>
  <si>
    <t>田</t>
  </si>
  <si>
    <t>〇</t>
  </si>
  <si>
    <t>畑</t>
  </si>
  <si>
    <t>〇</t>
  </si>
  <si>
    <t>田</t>
  </si>
  <si>
    <t>〇</t>
  </si>
  <si>
    <t>〇</t>
  </si>
  <si>
    <t>畑</t>
  </si>
  <si>
    <t>〇</t>
  </si>
  <si>
    <t>〇</t>
  </si>
  <si>
    <t>田</t>
  </si>
  <si>
    <t>〇</t>
  </si>
  <si>
    <t>畑</t>
  </si>
  <si>
    <t>〇</t>
  </si>
  <si>
    <t>&lt;&gt;</t>
  </si>
  <si>
    <t>田</t>
  </si>
  <si>
    <t>〇</t>
  </si>
  <si>
    <t>畑</t>
  </si>
  <si>
    <t>〇</t>
  </si>
  <si>
    <t>草地</t>
  </si>
  <si>
    <t>〇</t>
  </si>
  <si>
    <t>採草放牧地</t>
  </si>
  <si>
    <t>〇</t>
  </si>
  <si>
    <t>田</t>
  </si>
  <si>
    <t>〇</t>
  </si>
  <si>
    <t>畑</t>
  </si>
  <si>
    <t>〇</t>
  </si>
  <si>
    <t>草地</t>
  </si>
  <si>
    <t>〇</t>
  </si>
  <si>
    <t>採草放牧地</t>
  </si>
  <si>
    <t>〇</t>
  </si>
  <si>
    <t>〇</t>
  </si>
  <si>
    <t>〇</t>
  </si>
  <si>
    <t>〇</t>
  </si>
  <si>
    <t>〇</t>
  </si>
  <si>
    <t>〇</t>
  </si>
  <si>
    <t>〇</t>
  </si>
  <si>
    <t>〇</t>
  </si>
  <si>
    <t>〇</t>
  </si>
  <si>
    <t>ア,イ,ウ</t>
  </si>
  <si>
    <t>ア,イ,ウ</t>
  </si>
  <si>
    <t>　,〇,</t>
  </si>
  <si>
    <t>　,✓,</t>
  </si>
  <si>
    <t>7,8,9,10,11</t>
  </si>
  <si>
    <t>7,8,9,10,11</t>
  </si>
  <si>
    <t>令和7年度,令和8年度,令和9年度,令和10年度,令和11年度</t>
  </si>
  <si>
    <t>7,8,9,10,11</t>
  </si>
  <si>
    <t>7,8,9,10,11</t>
  </si>
  <si>
    <t>　,〇,</t>
  </si>
  <si>
    <t>　,〇,</t>
  </si>
  <si>
    <t>　,✓,</t>
  </si>
  <si>
    <t>□,☑</t>
  </si>
  <si>
    <t>□,☑</t>
  </si>
  <si>
    <t>　,○,</t>
  </si>
  <si>
    <t>（自協定）</t>
  </si>
  <si>
    <t>　,○,</t>
  </si>
  <si>
    <t>①,②,③,④,⑤,⑥,⑦,⑧,⑨,⑩</t>
  </si>
  <si>
    <t>（自協定）</t>
  </si>
  <si>
    <t>　,○,</t>
  </si>
  <si>
    <t>L</t>
  </si>
  <si>
    <t>A</t>
  </si>
  <si>
    <t>B</t>
  </si>
  <si>
    <t>L</t>
  </si>
  <si>
    <t>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</si>
  <si>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</si>
  <si>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</si>
  <si>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</si>
  <si>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</si>
  <si>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</si>
  <si>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</si>
  <si>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</si>
  <si>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</si>
  <si>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</si>
  <si>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</si>
  <si>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</si>
  <si>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</si>
  <si>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</si>
  <si>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</si>
  <si>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</si>
  <si>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</si>
  <si>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</si>
  <si>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</si>
  <si>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</si>
  <si>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</si>
  <si>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</si>
  <si>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</si>
  <si>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</si>
  <si>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</si>
  <si>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</si>
  <si>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</si>
  <si>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</si>
  <si>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</si>
  <si>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</si>
  <si>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</si>
  <si>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</si>
  <si>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</si>
  <si>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</si>
  <si>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</si>
  <si>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</si>
  <si>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</si>
  <si>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</si>
  <si>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</si>
  <si>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</si>
  <si>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</si>
  <si>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</si>
  <si>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</si>
  <si>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</si>
  <si>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</si>
  <si>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</si>
  <si>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</si>
  <si>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</si>
  <si>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</si>
  <si>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</si>
  <si>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</si>
  <si>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</si>
  <si>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</si>
  <si>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</si>
  <si>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</si>
  <si>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</si>
  <si>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</si>
  <si>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</si>
  <si>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</si>
  <si>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</si>
  <si>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</si>
  <si>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</si>
  <si>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</si>
  <si>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</si>
  <si>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</si>
  <si>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</si>
  <si>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</si>
  <si>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</si>
  <si>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</si>
  <si>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</si>
  <si>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</si>
  <si>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</si>
  <si>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</si>
  <si>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</si>
  <si>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</si>
  <si>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</si>
  <si>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</si>
  <si>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</si>
  <si>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</si>
  <si>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</si>
  <si>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</si>
  <si>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</si>
  <si>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</si>
  <si>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</si>
  <si>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</si>
  <si>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</si>
  <si>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</si>
  <si>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</si>
  <si>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</si>
  <si>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</si>
  <si>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</si>
  <si>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</si>
  <si>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</si>
  <si>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</si>
  <si>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</si>
  <si>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</si>
  <si>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</si>
  <si>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</si>
  <si>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</si>
  <si>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</si>
  <si>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</si>
  <si>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</si>
  <si>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</si>
  <si>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</si>
  <si>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</si>
  <si>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</si>
  <si>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</si>
  <si>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</si>
  <si>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</si>
  <si>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</si>
  <si>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</si>
  <si>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</si>
  <si>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</si>
  <si>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</si>
  <si>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</si>
  <si>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</si>
  <si>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</si>
  <si>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</si>
  <si>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</si>
  <si>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</si>
  <si>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</si>
  <si>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</si>
  <si>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</si>
  <si>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</si>
  <si>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</si>
  <si>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</si>
  <si>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</si>
  <si>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</si>
  <si>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</si>
  <si>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</si>
  <si>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</si>
  <si>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</si>
  <si>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</si>
  <si>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</si>
  <si>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</si>
  <si>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</si>
  <si>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</si>
  <si>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</si>
  <si>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</si>
  <si>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</si>
  <si>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</si>
  <si>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</si>
  <si>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</si>
  <si>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</si>
  <si>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</si>
  <si>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</si>
  <si>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</si>
  <si>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</si>
  <si>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</si>
  <si>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</si>
  <si>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</si>
  <si>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</si>
  <si>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</si>
  <si>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</si>
  <si>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</si>
  <si>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</si>
  <si>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</si>
  <si>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</si>
  <si>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</si>
  <si>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</si>
  <si>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</si>
  <si>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</si>
  <si>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</si>
  <si>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</si>
  <si>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</si>
  <si>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</si>
  <si>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</si>
  <si>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</si>
  <si>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</si>
  <si>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</si>
  <si>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</si>
  <si>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</si>
  <si>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</si>
  <si>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</si>
  <si>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</si>
  <si>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</si>
  <si>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</si>
  <si>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</si>
  <si>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</si>
  <si>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</si>
  <si>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</si>
  <si>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</si>
  <si>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</si>
  <si>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</si>
  <si>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</si>
  <si>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</si>
  <si>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</si>
  <si>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</si>
  <si>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</si>
  <si>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</si>
  <si>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</si>
  <si>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</si>
  <si>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</si>
  <si>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</si>
  <si>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</si>
  <si>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</si>
  <si>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</si>
  <si>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</si>
  <si>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</si>
  <si>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</si>
  <si>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</si>
  <si>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</si>
  <si>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</si>
  <si>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</si>
  <si>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</si>
  <si>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</si>
  <si>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</si>
  <si>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</si>
  <si>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</si>
  <si>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</si>
  <si>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</si>
  <si>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</si>
  <si>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</si>
  <si>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</si>
  <si>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</si>
  <si>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</si>
  <si>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</si>
  <si>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</si>
  <si>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</si>
  <si>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</si>
  <si>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</si>
  <si>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</si>
  <si>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</si>
  <si>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</si>
  <si>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</si>
  <si>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</si>
  <si>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</si>
  <si>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</si>
  <si>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</si>
  <si>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</si>
  <si>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</si>
  <si>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</si>
  <si>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</si>
  <si>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</si>
  <si>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</si>
  <si>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</si>
  <si>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</si>
  <si>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</si>
  <si>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</si>
  <si>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</si>
  <si>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</si>
  <si>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</si>
  <si>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</si>
  <si>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</si>
  <si>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</si>
  <si>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</si>
  <si>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</si>
  <si>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</si>
  <si>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</si>
  <si>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</si>
  <si>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</si>
  <si>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</si>
  <si>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</si>
  <si>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</si>
  <si>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</si>
  <si>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</si>
  <si>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</si>
  <si>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</si>
  <si>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</si>
  <si>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</si>
  <si>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</si>
  <si>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</si>
  <si>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</si>
  <si>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</si>
  <si>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</si>
  <si>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</si>
  <si>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</si>
  <si>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</si>
  <si>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</si>
  <si>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</si>
  <si>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</si>
  <si>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</si>
  <si>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</si>
  <si>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</si>
  <si>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</si>
  <si>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</si>
  <si>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</si>
  <si>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</si>
  <si>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</si>
  <si>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</si>
  <si>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</si>
  <si>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</si>
  <si>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</si>
  <si>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</si>
  <si>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</si>
  <si>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</si>
  <si>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</si>
  <si>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</si>
  <si>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</si>
  <si>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</si>
  <si>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</si>
  <si>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</si>
  <si>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</si>
  <si>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</si>
  <si>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</si>
  <si>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</si>
  <si>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</si>
  <si>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</si>
  <si>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</si>
  <si>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</si>
  <si>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</si>
  <si>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</si>
  <si>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</si>
  <si>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</si>
  <si>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</si>
  <si>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</si>
  <si>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</si>
  <si>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</si>
  <si>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</si>
  <si>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</si>
  <si>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</si>
  <si>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</si>
  <si>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</si>
  <si>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</si>
  <si>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</si>
  <si>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</si>
  <si>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</si>
  <si>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</si>
  <si>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</si>
  <si>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</si>
  <si>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</si>
  <si>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</si>
  <si>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</si>
  <si>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</si>
  <si>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</si>
  <si>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</si>
  <si>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</si>
  <si>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</si>
  <si>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</si>
  <si>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</si>
  <si>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</si>
  <si>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</si>
  <si>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</si>
  <si>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</si>
  <si>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</si>
  <si>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</si>
  <si>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</si>
  <si>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</si>
  <si>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</si>
  <si>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</si>
  <si>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</si>
  <si>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</si>
  <si>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</si>
  <si>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</si>
  <si>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</si>
  <si>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</si>
  <si>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</si>
  <si>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</si>
  <si>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</si>
  <si>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</si>
  <si>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</si>
  <si>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</si>
  <si>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</si>
  <si>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</si>
  <si>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</si>
  <si>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</si>
  <si>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</si>
  <si>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</si>
  <si>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</si>
  <si>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</si>
  <si>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</si>
  <si>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</si>
  <si>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</si>
  <si>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</si>
  <si>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</si>
  <si>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</si>
  <si>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</si>
  <si>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</si>
  <si>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</si>
  <si>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</si>
  <si>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</si>
  <si>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</si>
  <si>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</si>
  <si>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</si>
  <si>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</si>
  <si>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</si>
  <si>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</si>
  <si>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</si>
  <si>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</si>
  <si>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</si>
  <si>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</si>
  <si>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</si>
  <si>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</si>
  <si>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</si>
  <si>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</si>
  <si>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</si>
  <si>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</si>
  <si>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</si>
  <si>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</si>
  <si>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</si>
  <si>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</si>
  <si>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</si>
  <si>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</si>
  <si>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</si>
  <si>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</si>
  <si>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</si>
  <si>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</si>
  <si>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</si>
  <si>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</si>
  <si>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</si>
  <si>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</si>
  <si>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</si>
  <si>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</si>
  <si>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</si>
  <si>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</si>
  <si>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</si>
  <si>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</si>
  <si>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</si>
  <si>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</si>
  <si>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</si>
  <si>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</si>
  <si>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</si>
  <si>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</si>
  <si>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</si>
  <si>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</si>
  <si>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</si>
  <si>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</si>
  <si>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</si>
  <si>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</si>
  <si>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</si>
  <si>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</si>
  <si>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</si>
  <si>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</si>
  <si>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</si>
  <si>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</si>
  <si>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</si>
  <si>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</si>
  <si>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</si>
  <si>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</si>
  <si>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</si>
  <si>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</si>
  <si>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</si>
  <si>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</si>
  <si>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</si>
  <si>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</si>
  <si>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</si>
  <si>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</si>
  <si>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</si>
  <si>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</si>
  <si>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</si>
  <si>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</si>
  <si>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</si>
  <si>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</si>
  <si>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</si>
  <si>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</si>
  <si>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</si>
  <si>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</si>
  <si>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</si>
  <si>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</si>
  <si>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</si>
  <si>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</si>
  <si>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</si>
  <si>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</si>
  <si>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</si>
  <si>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</si>
  <si>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</si>
  <si>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</si>
  <si>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</si>
  <si>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</si>
  <si>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</si>
  <si>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</si>
  <si>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</si>
  <si>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</si>
  <si>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</si>
  <si>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</si>
  <si>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</si>
  <si>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</si>
  <si>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</si>
  <si>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</si>
  <si>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</si>
  <si>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</si>
  <si>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</si>
  <si>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</si>
  <si>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</si>
  <si>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</si>
  <si>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</si>
  <si>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</si>
  <si>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</si>
  <si>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</si>
  <si>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</si>
  <si>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</si>
  <si>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</si>
  <si>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</si>
  <si>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</si>
  <si>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</si>
  <si>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</si>
  <si>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</si>
  <si>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</si>
  <si>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</si>
  <si>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</si>
  <si>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</si>
  <si>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</si>
  <si>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</si>
  <si>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</si>
  <si>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</si>
  <si>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</si>
  <si>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令和7年度,令和8年度,令和9年度,令和10年度,令和11年度</t>
  </si>
  <si>
    <t>&gt;=4</t>
  </si>
  <si>
    <t>&lt;=3</t>
  </si>
  <si>
    <t>&gt;=4</t>
  </si>
  <si>
    <t>&lt;=3</t>
  </si>
  <si>
    <t>&gt;=4</t>
  </si>
  <si>
    <t>&lt;=3</t>
  </si>
  <si>
    <t>&gt;=4</t>
  </si>
  <si>
    <t>&lt;=3</t>
  </si>
  <si>
    <t>&gt;=4</t>
  </si>
  <si>
    <t>&lt;=3</t>
  </si>
  <si>
    <t>&gt;=4</t>
  </si>
  <si>
    <t>&lt;=3</t>
  </si>
  <si>
    <t>&gt;=4</t>
  </si>
  <si>
    <t>&lt;=3</t>
  </si>
  <si>
    <t>&gt;=4</t>
  </si>
  <si>
    <t>&lt;=3</t>
  </si>
  <si>
    <t>&gt;=4</t>
  </si>
  <si>
    <t>&lt;=3</t>
  </si>
  <si>
    <t>&gt;=4</t>
  </si>
  <si>
    <t>&gt;=4</t>
  </si>
  <si>
    <t>&lt;=3</t>
  </si>
  <si>
    <t>令和7年度,令和8年度,令和9年度,令和10年度,令和11年度</t>
  </si>
  <si>
    <t>○,　</t>
  </si>
  <si>
    <t>&gt;=4</t>
  </si>
  <si>
    <t>&lt;=3</t>
  </si>
  <si>
    <t>&gt;=4</t>
  </si>
  <si>
    <t>&lt;=3</t>
  </si>
  <si>
    <t>&gt;=4</t>
  </si>
  <si>
    <t>&lt;=3</t>
  </si>
  <si>
    <t>&gt;=4</t>
  </si>
  <si>
    <t>&lt;=3</t>
  </si>
  <si>
    <t>&gt;=4</t>
  </si>
  <si>
    <t>&lt;=3</t>
  </si>
  <si>
    <t>&gt;=4</t>
  </si>
  <si>
    <t>&lt;=3</t>
  </si>
  <si>
    <t>&gt;=4</t>
  </si>
  <si>
    <t>&lt;=3</t>
  </si>
  <si>
    <t>&gt;=4</t>
  </si>
  <si>
    <t>&lt;=3</t>
  </si>
  <si>
    <t>&gt;=4</t>
  </si>
  <si>
    <t>&lt;=3</t>
  </si>
  <si>
    <t>&gt;=4</t>
  </si>
  <si>
    <t>&lt;=3</t>
  </si>
  <si>
    <t>令和6年度,令和7年度,令和8年度,令和9年度,令和10年度,令和11年度</t>
  </si>
  <si>
    <t>○,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</si>
  <si>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</si>
  <si>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</si>
  <si>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</si>
  <si>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</si>
  <si>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</si>
  <si>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</si>
  <si>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</si>
  <si>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</si>
  <si>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</si>
  <si>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</si>
  <si>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</si>
  <si>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</si>
  <si>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</si>
  <si>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</si>
  <si>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</si>
  <si>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</si>
  <si>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</si>
  <si>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</si>
  <si>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</si>
  <si>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</si>
  <si>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</si>
  <si>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</si>
  <si>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</si>
  <si>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</si>
  <si>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</si>
  <si>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</si>
  <si>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</si>
  <si>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</si>
  <si>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</si>
  <si>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</si>
  <si>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</si>
  <si>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</si>
  <si>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</si>
  <si>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</si>
  <si>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</si>
  <si>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</si>
  <si>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</si>
  <si>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</si>
  <si>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</si>
  <si>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</si>
  <si>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</si>
  <si>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</si>
  <si>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</si>
  <si>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</si>
  <si>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</si>
  <si>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</si>
  <si>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</si>
  <si>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</si>
  <si>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</si>
  <si>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</si>
  <si>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</si>
  <si>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</si>
  <si>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</si>
  <si>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</si>
  <si>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</si>
  <si>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</si>
  <si>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</si>
  <si>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</si>
  <si>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</si>
  <si>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</si>
  <si>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</si>
  <si>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</si>
  <si>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</si>
  <si>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</si>
  <si>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</si>
  <si>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</si>
  <si>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</si>
  <si>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</si>
  <si>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</si>
  <si>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</si>
  <si>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</si>
  <si>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</si>
  <si>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</si>
  <si>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</si>
  <si>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</si>
  <si>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</si>
  <si>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</si>
  <si>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</si>
  <si>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</si>
  <si>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</si>
  <si>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</si>
  <si>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</si>
  <si>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</si>
  <si>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</si>
  <si>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</si>
  <si>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</si>
  <si>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</si>
  <si>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</si>
  <si>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</si>
  <si>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</si>
  <si>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</si>
  <si>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</si>
  <si>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</si>
  <si>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</si>
  <si>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</si>
  <si>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</si>
  <si>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</si>
  <si>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</si>
  <si>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</si>
  <si>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</si>
  <si>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</si>
  <si>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</si>
  <si>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</si>
  <si>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</si>
  <si>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</si>
  <si>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</si>
  <si>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</si>
  <si>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</si>
  <si>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</si>
  <si>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</si>
  <si>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</si>
  <si>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</si>
  <si>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</si>
  <si>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</si>
  <si>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</si>
  <si>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</si>
  <si>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</si>
  <si>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</si>
  <si>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</si>
  <si>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</si>
  <si>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</si>
  <si>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</si>
  <si>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</si>
  <si>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</si>
  <si>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</si>
  <si>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</si>
  <si>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</si>
  <si>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</si>
  <si>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</si>
  <si>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</si>
  <si>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</si>
  <si>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</si>
  <si>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</si>
  <si>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</si>
  <si>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</si>
  <si>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</si>
  <si>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</si>
  <si>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</si>
  <si>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</si>
  <si>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</si>
  <si>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</si>
  <si>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</si>
  <si>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</si>
  <si>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</si>
  <si>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</si>
  <si>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</si>
  <si>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</si>
  <si>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</si>
  <si>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</si>
  <si>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</si>
  <si>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</si>
  <si>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</si>
  <si>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</si>
  <si>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</si>
  <si>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</si>
  <si>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</si>
  <si>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</si>
  <si>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</si>
  <si>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</si>
  <si>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</si>
  <si>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</si>
  <si>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</si>
  <si>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</si>
  <si>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</si>
  <si>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</si>
  <si>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</si>
  <si>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</si>
  <si>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</si>
  <si>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</si>
  <si>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</si>
  <si>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</si>
  <si>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</si>
  <si>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</si>
  <si>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</si>
  <si>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</si>
  <si>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</si>
  <si>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</si>
  <si>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</si>
  <si>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</si>
  <si>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</si>
  <si>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</si>
  <si>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</si>
  <si>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</si>
  <si>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</si>
  <si>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</si>
  <si>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</si>
  <si>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</si>
  <si>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</si>
  <si>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</si>
  <si>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</si>
  <si>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</si>
  <si>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</si>
  <si>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</si>
  <si>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</si>
  <si>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</si>
  <si>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</si>
  <si>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</si>
  <si>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</si>
  <si>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</si>
  <si>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</si>
  <si>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</si>
  <si>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</si>
  <si>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</si>
  <si>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</si>
  <si>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</si>
  <si>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</si>
  <si>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</si>
  <si>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</si>
  <si>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</si>
  <si>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</si>
  <si>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</si>
  <si>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</si>
  <si>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</si>
  <si>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</si>
  <si>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</si>
  <si>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</si>
  <si>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</si>
  <si>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</si>
  <si>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</si>
  <si>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</si>
  <si>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</si>
  <si>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</si>
  <si>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</si>
  <si>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</si>
  <si>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</si>
  <si>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</si>
  <si>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</si>
  <si>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</si>
  <si>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</si>
  <si>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</si>
  <si>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</si>
  <si>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</si>
  <si>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</si>
  <si>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</si>
  <si>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</si>
  <si>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</si>
  <si>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</si>
  <si>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</si>
  <si>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</si>
  <si>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</si>
  <si>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</si>
  <si>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</si>
  <si>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</si>
  <si>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</si>
  <si>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</si>
  <si>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</si>
  <si>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</si>
  <si>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</si>
  <si>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</si>
  <si>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</si>
  <si>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</si>
  <si>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</si>
  <si>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</si>
  <si>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</si>
  <si>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</si>
  <si>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</si>
  <si>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</si>
  <si>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</si>
  <si>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</si>
  <si>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</si>
  <si>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</si>
  <si>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</si>
  <si>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</si>
  <si>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</si>
  <si>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</si>
  <si>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</si>
  <si>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</si>
  <si>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</si>
  <si>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</si>
  <si>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</si>
  <si>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</si>
  <si>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</si>
  <si>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</si>
  <si>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</si>
  <si>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</si>
  <si>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</si>
  <si>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</si>
  <si>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</si>
  <si>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</si>
  <si>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</si>
  <si>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</si>
  <si>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</si>
  <si>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</si>
  <si>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</si>
  <si>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</si>
  <si>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</si>
  <si>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</si>
  <si>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</si>
  <si>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</si>
  <si>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</si>
  <si>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</si>
  <si>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</si>
  <si>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</si>
  <si>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</si>
  <si>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</si>
  <si>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</si>
  <si>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</si>
  <si>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</si>
  <si>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</si>
  <si>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</si>
  <si>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</si>
  <si>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</si>
  <si>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</si>
  <si>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</si>
  <si>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</si>
  <si>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</si>
  <si>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</si>
  <si>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</si>
  <si>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</si>
  <si>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</si>
  <si>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</si>
  <si>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</si>
  <si>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</si>
  <si>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</si>
  <si>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</si>
  <si>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</si>
  <si>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</si>
  <si>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</si>
  <si>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</si>
  <si>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</si>
  <si>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</si>
  <si>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</si>
  <si>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</si>
  <si>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</si>
  <si>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</si>
  <si>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</si>
  <si>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</si>
  <si>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</si>
  <si>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</si>
  <si>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</si>
  <si>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</si>
  <si>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</si>
  <si>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</si>
  <si>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</si>
  <si>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</si>
  <si>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</si>
  <si>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</si>
  <si>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</si>
  <si>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</si>
  <si>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</si>
  <si>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</si>
  <si>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</si>
  <si>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</si>
  <si>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</si>
  <si>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</si>
  <si>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</si>
  <si>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</si>
  <si>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</si>
  <si>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</si>
  <si>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</si>
  <si>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</si>
  <si>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</si>
  <si>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</si>
  <si>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</si>
  <si>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</si>
  <si>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</si>
  <si>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</si>
  <si>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</si>
  <si>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</si>
  <si>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</si>
  <si>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</si>
  <si>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</si>
  <si>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</si>
  <si>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</si>
  <si>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</si>
  <si>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</si>
  <si>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</si>
  <si>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</si>
  <si>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</si>
  <si>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</si>
  <si>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</si>
  <si>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</si>
  <si>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</si>
  <si>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</si>
  <si>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</si>
  <si>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</si>
  <si>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</si>
  <si>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</si>
  <si>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</si>
  <si>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</si>
  <si>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</si>
  <si>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</si>
  <si>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</si>
  <si>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</si>
  <si>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</si>
  <si>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</si>
  <si>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</si>
  <si>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</si>
  <si>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</si>
  <si>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</si>
  <si>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</si>
  <si>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</si>
  <si>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</si>
  <si>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</si>
  <si>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</si>
  <si>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</si>
  <si>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</si>
  <si>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</si>
  <si>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</si>
  <si>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</si>
  <si>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</si>
  <si>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</si>
  <si>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</si>
  <si>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</si>
  <si>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</si>
  <si>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</si>
  <si>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</si>
  <si>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</si>
  <si>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</si>
  <si>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</si>
  <si>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</si>
  <si>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</si>
  <si>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</si>
  <si>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</si>
  <si>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</si>
  <si>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</si>
  <si>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</si>
  <si>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</si>
  <si>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</si>
  <si>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</si>
  <si>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</si>
  <si>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</si>
  <si>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</si>
  <si>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</si>
  <si>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</si>
  <si>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</si>
  <si>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</si>
  <si>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</si>
  <si>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</si>
  <si>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</si>
  <si>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</si>
  <si>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</si>
  <si>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</si>
  <si>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</si>
  <si>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</si>
  <si>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</si>
  <si>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</si>
  <si>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</si>
  <si>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</si>
  <si>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</si>
  <si>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</si>
  <si>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</si>
  <si>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</si>
  <si>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</si>
  <si>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</si>
  <si>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</si>
  <si>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</si>
  <si>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</si>
  <si>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</si>
  <si>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</si>
  <si>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</si>
  <si>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</si>
  <si>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</si>
  <si>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</si>
  <si>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</si>
  <si>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</si>
  <si>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</si>
  <si>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</si>
  <si>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</si>
  <si>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</si>
  <si>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</si>
  <si>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</si>
  <si>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</si>
  <si>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</si>
  <si>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</si>
  <si>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</si>
  <si>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</si>
  <si>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</si>
  <si>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</si>
  <si>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</si>
  <si>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</si>
  <si>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</si>
  <si>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</si>
  <si>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</si>
  <si>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</si>
  <si>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</si>
  <si>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</si>
  <si>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</si>
  <si>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</si>
  <si>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</si>
  <si>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</si>
  <si>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</si>
  <si>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</si>
  <si>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</si>
  <si>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xml:space="preserve"> </t>
  </si>
  <si>
    <t>,</t>
  </si>
  <si>
    <t xml:space="preserve"> </t>
  </si>
  <si>
    <t>,</t>
  </si>
  <si>
    <t xml:space="preserve"> </t>
  </si>
  <si>
    <t>,</t>
  </si>
  <si>
    <t xml:space="preserve"> </t>
  </si>
  <si>
    <t>,</t>
  </si>
  <si>
    <t xml:space="preserve"> </t>
  </si>
  <si>
    <t>,</t>
  </si>
  <si>
    <t xml:space="preserve"> </t>
  </si>
  <si>
    <t>○,　</t>
  </si>
  <si>
    <t>&gt;0</t>
  </si>
  <si>
    <t>&gt;0</t>
  </si>
  <si>
    <t>&gt;0</t>
  </si>
  <si>
    <t>&gt;0</t>
  </si>
  <si>
    <t>&gt;0</t>
  </si>
  <si>
    <t>&gt;0</t>
  </si>
  <si>
    <t>&gt;0</t>
  </si>
  <si>
    <t>&gt;0</t>
  </si>
  <si>
    <t>&gt;0</t>
  </si>
  <si>
    <t>A</t>
  </si>
  <si>
    <t>B</t>
  </si>
  <si>
    <t>C</t>
  </si>
  <si>
    <t>D</t>
  </si>
  <si>
    <t>E</t>
  </si>
  <si>
    <t>F</t>
  </si>
  <si>
    <t>G</t>
  </si>
  <si>
    <t>H</t>
  </si>
  <si>
    <t>I</t>
  </si>
  <si>
    <t>J</t>
  </si>
  <si>
    <t>K</t>
  </si>
  <si>
    <t>L</t>
  </si>
  <si>
    <t>M</t>
  </si>
  <si>
    <t>ア</t>
  </si>
  <si>
    <t>イ</t>
  </si>
  <si>
    <t>ウ</t>
  </si>
  <si>
    <t>エ</t>
  </si>
  <si>
    <t>オ</t>
  </si>
  <si>
    <t>カ</t>
  </si>
  <si>
    <t>キ</t>
  </si>
  <si>
    <t>ク</t>
  </si>
  <si>
    <t>ケ</t>
  </si>
  <si>
    <t>コ</t>
  </si>
  <si>
    <t>通特併存</t>
  </si>
  <si>
    <t>通常</t>
  </si>
  <si>
    <t>特認</t>
  </si>
  <si>
    <t>通常地域（8法内）</t>
  </si>
  <si>
    <t>田</t>
  </si>
  <si>
    <t>急傾斜</t>
  </si>
  <si>
    <t>通常地域（8法以外で棚田法の交付対象農用地）</t>
  </si>
  <si>
    <t>田</t>
  </si>
  <si>
    <t>急傾斜</t>
  </si>
  <si>
    <t>通常地域（8法内）</t>
  </si>
  <si>
    <t>田</t>
  </si>
  <si>
    <t>緩傾斜</t>
  </si>
  <si>
    <t>通常地域（8法以外で棚田法の交付対象農用地）</t>
  </si>
  <si>
    <t>田</t>
  </si>
  <si>
    <t>緩傾斜</t>
  </si>
  <si>
    <t>通常地域（8法内）</t>
  </si>
  <si>
    <t>田</t>
  </si>
  <si>
    <t>高齢化・耕作放棄率</t>
  </si>
  <si>
    <t>通常地域（8法以外で棚田法の交付対象農用地）</t>
  </si>
  <si>
    <t>田</t>
  </si>
  <si>
    <t>高齢化・耕作放棄率</t>
  </si>
  <si>
    <t>通常地域（8法内）</t>
  </si>
  <si>
    <t>田</t>
  </si>
  <si>
    <t>小区画・不整形</t>
  </si>
  <si>
    <t>通常地域（8法以外で棚田法の交付対象農用地）</t>
  </si>
  <si>
    <t>田</t>
  </si>
  <si>
    <t>小区画・不整形</t>
  </si>
  <si>
    <t>通常地域（8法内）</t>
  </si>
  <si>
    <t>田</t>
  </si>
  <si>
    <t>特認基準</t>
  </si>
  <si>
    <t>通常地域（8法以外で棚田法の交付対象農用地）</t>
  </si>
  <si>
    <t>田</t>
  </si>
  <si>
    <t>特認基準</t>
  </si>
  <si>
    <t>通常地域（8法内）</t>
  </si>
  <si>
    <t>田</t>
  </si>
  <si>
    <t>交付対象外</t>
  </si>
  <si>
    <t>通常地域（8法以外で棚田法の交付対象農用地）</t>
  </si>
  <si>
    <t>田</t>
  </si>
  <si>
    <t>交付対象外</t>
  </si>
  <si>
    <t>通常地域（8法内）</t>
  </si>
  <si>
    <t>畑</t>
  </si>
  <si>
    <t>急傾斜</t>
  </si>
  <si>
    <t>通常地域（8法以外で棚田法の交付対象農用地）</t>
  </si>
  <si>
    <t>畑</t>
  </si>
  <si>
    <t>急傾斜</t>
  </si>
  <si>
    <t>通常地域（8法内）</t>
  </si>
  <si>
    <t>畑</t>
  </si>
  <si>
    <t>緩傾斜</t>
  </si>
  <si>
    <t>通常地域（8法以外で棚田法の交付対象農用地）</t>
  </si>
  <si>
    <t>畑</t>
  </si>
  <si>
    <t>緩傾斜</t>
  </si>
  <si>
    <t>通常地域（8法内）</t>
  </si>
  <si>
    <t>畑</t>
  </si>
  <si>
    <t>高齢化・耕作放棄率</t>
  </si>
  <si>
    <t>通常地域（8法以外で棚田法の交付対象農用地）</t>
  </si>
  <si>
    <t>畑</t>
  </si>
  <si>
    <t>高齢化・耕作放棄率</t>
  </si>
  <si>
    <t>通常地域（8法内）</t>
  </si>
  <si>
    <t>畑</t>
  </si>
  <si>
    <t>特認基準</t>
  </si>
  <si>
    <t>通常地域（8法以外で棚田法の交付対象農用地）</t>
  </si>
  <si>
    <t>畑</t>
  </si>
  <si>
    <t>特認基準</t>
  </si>
  <si>
    <t>通常地域（8法内）</t>
  </si>
  <si>
    <t>畑</t>
  </si>
  <si>
    <t>交付対象外（田畑混在地）</t>
  </si>
  <si>
    <t>通常地域（8法以外で棚田法の交付対象農用地）</t>
  </si>
  <si>
    <t>畑</t>
  </si>
  <si>
    <t>交付対象外（田畑混在地）</t>
  </si>
  <si>
    <t>通常地域（8法内）</t>
  </si>
  <si>
    <t>畑</t>
  </si>
  <si>
    <t>交付対象外（田畑混在地以外）</t>
  </si>
  <si>
    <t>通常地域（8法以外で棚田法の交付対象農用地）</t>
  </si>
  <si>
    <t>畑</t>
  </si>
  <si>
    <t>交付対象外（田畑混在地以外）</t>
  </si>
  <si>
    <t>通常地域（8法内）</t>
  </si>
  <si>
    <t>草地</t>
  </si>
  <si>
    <t>急傾斜</t>
  </si>
  <si>
    <t>通常地域（8法以外で棚田法の交付対象農用地）</t>
  </si>
  <si>
    <t>草地</t>
  </si>
  <si>
    <t>急傾斜</t>
  </si>
  <si>
    <t>通常地域（8法内）</t>
  </si>
  <si>
    <t>草地</t>
  </si>
  <si>
    <t>緩傾斜</t>
  </si>
  <si>
    <t>通常地域（8法以外で棚田法の交付対象農用地）</t>
  </si>
  <si>
    <t>草地</t>
  </si>
  <si>
    <t>緩傾斜</t>
  </si>
  <si>
    <t>通常地域（8法内）</t>
  </si>
  <si>
    <t>草地</t>
  </si>
  <si>
    <t>草地比率の高い草地</t>
  </si>
  <si>
    <t>通常地域（8法以外で棚田法の交付対象農用地）</t>
  </si>
  <si>
    <t>草地</t>
  </si>
  <si>
    <t>草地比率の高い草地</t>
  </si>
  <si>
    <t>通常地域（8法内）</t>
  </si>
  <si>
    <t>草地</t>
  </si>
  <si>
    <t>高齢化・耕作放棄率</t>
  </si>
  <si>
    <t>通常地域（8法以外で棚田法の交付対象農用地）</t>
  </si>
  <si>
    <t>草地</t>
  </si>
  <si>
    <t>高齢化・耕作放棄率</t>
  </si>
  <si>
    <t>通常地域（8法内）</t>
  </si>
  <si>
    <t>草地</t>
  </si>
  <si>
    <t>特認基準</t>
  </si>
  <si>
    <t>通常地域（8法以外で棚田法の交付対象農用地）</t>
  </si>
  <si>
    <t>草地</t>
  </si>
  <si>
    <t>特認基準</t>
  </si>
  <si>
    <t>通常地域（8法内）</t>
  </si>
  <si>
    <t>草地</t>
  </si>
  <si>
    <t>交付対象外（田草地混在地）</t>
  </si>
  <si>
    <t>通常地域（8法以外で棚田法の交付対象農用地）</t>
  </si>
  <si>
    <t>草地</t>
  </si>
  <si>
    <t>交付対象外（田草地混在地）</t>
  </si>
  <si>
    <t>通常地域（8法内）</t>
  </si>
  <si>
    <t>草地</t>
  </si>
  <si>
    <t>交付対象外（田草地混在地以外）</t>
  </si>
  <si>
    <t>通常地域（8法以外で棚田法の交付対象農用地）</t>
  </si>
  <si>
    <t>草地</t>
  </si>
  <si>
    <t>交付対象外（田草地混在地以外）</t>
  </si>
  <si>
    <t>通常地域（8法内）</t>
  </si>
  <si>
    <t>採草放牧地</t>
  </si>
  <si>
    <t>急傾斜</t>
  </si>
  <si>
    <t>通常地域（8法以外で棚田法の交付対象農用地）</t>
  </si>
  <si>
    <t>採草放牧地</t>
  </si>
  <si>
    <t>急傾斜</t>
  </si>
  <si>
    <t>通常地域（8法内）</t>
  </si>
  <si>
    <t>採草放牧地</t>
  </si>
  <si>
    <t>緩傾斜</t>
  </si>
  <si>
    <t>通常地域（8法以外で棚田法の交付対象農用地）</t>
  </si>
  <si>
    <t>採草放牧地</t>
  </si>
  <si>
    <t>緩傾斜</t>
  </si>
  <si>
    <t>通常地域（8法内）</t>
  </si>
  <si>
    <t>採草放牧地</t>
  </si>
  <si>
    <t>特認基準</t>
  </si>
  <si>
    <t>通常地域（8法以外で棚田法の交付対象農用地）</t>
  </si>
  <si>
    <t>採草放牧地</t>
  </si>
  <si>
    <t>特認基準</t>
  </si>
  <si>
    <t>通常地域（8法内）</t>
  </si>
  <si>
    <t>採草放牧地</t>
  </si>
  <si>
    <t>交付対象外（田採草放牧地混在地）</t>
  </si>
  <si>
    <t>通常地域（8法以外で棚田法の交付対象農用地）</t>
  </si>
  <si>
    <t>採草放牧地</t>
  </si>
  <si>
    <t>交付対象外（田採草放牧地混在地）</t>
  </si>
  <si>
    <t>通常地域（8法内）</t>
  </si>
  <si>
    <t>採草放牧地</t>
  </si>
  <si>
    <t>交付対象外（田採草放牧地混在地以外）</t>
  </si>
  <si>
    <t>通常地域（8法以外で棚田法の交付対象農用地）</t>
  </si>
  <si>
    <t>採草放牧地</t>
  </si>
  <si>
    <t>交付対象外（田採草放牧地混在地以外）</t>
  </si>
  <si>
    <t>特認地域</t>
  </si>
  <si>
    <t>田</t>
  </si>
  <si>
    <t>急傾斜</t>
  </si>
  <si>
    <t>特認地域</t>
  </si>
  <si>
    <t>田</t>
  </si>
  <si>
    <t>緩傾斜</t>
  </si>
  <si>
    <t>特認地域</t>
  </si>
  <si>
    <t>田</t>
  </si>
  <si>
    <t>高齢化・耕作放棄率</t>
  </si>
  <si>
    <t>特認地域</t>
  </si>
  <si>
    <t>田</t>
  </si>
  <si>
    <t>小区画・不整形</t>
  </si>
  <si>
    <t>特認地域</t>
  </si>
  <si>
    <t>田</t>
  </si>
  <si>
    <t>特認基準</t>
  </si>
  <si>
    <t>特認地域</t>
  </si>
  <si>
    <t>田</t>
  </si>
  <si>
    <t>交付対象外</t>
  </si>
  <si>
    <t>特認地域</t>
  </si>
  <si>
    <t>畑</t>
  </si>
  <si>
    <t>急傾斜</t>
  </si>
  <si>
    <t>特認地域</t>
  </si>
  <si>
    <t>畑</t>
  </si>
  <si>
    <t>緩傾斜</t>
  </si>
  <si>
    <t>特認地域</t>
  </si>
  <si>
    <t>畑</t>
  </si>
  <si>
    <t>高齢化・耕作放棄率</t>
  </si>
  <si>
    <t>特認地域</t>
  </si>
  <si>
    <t>畑</t>
  </si>
  <si>
    <t>特認基準</t>
  </si>
  <si>
    <t>特認地域</t>
  </si>
  <si>
    <t>畑</t>
  </si>
  <si>
    <t>交付対象外（田畑混在地）</t>
  </si>
  <si>
    <t>特認地域</t>
  </si>
  <si>
    <t>畑</t>
  </si>
  <si>
    <t>交付対象外（田畑混在地以外）</t>
  </si>
  <si>
    <t>特認地域</t>
  </si>
  <si>
    <t>草地</t>
  </si>
  <si>
    <t>急傾斜</t>
  </si>
  <si>
    <t>特認地域</t>
  </si>
  <si>
    <t>草地</t>
  </si>
  <si>
    <t>緩傾斜</t>
  </si>
  <si>
    <t>特認地域</t>
  </si>
  <si>
    <t>草地</t>
  </si>
  <si>
    <t>草地比率の高い草地</t>
  </si>
  <si>
    <t>特認地域</t>
  </si>
  <si>
    <t>草地</t>
  </si>
  <si>
    <t>高齢化・耕作放棄率</t>
  </si>
  <si>
    <t>特認地域</t>
  </si>
  <si>
    <t>草地</t>
  </si>
  <si>
    <t>特認基準</t>
  </si>
  <si>
    <t>特認地域</t>
  </si>
  <si>
    <t>草地</t>
  </si>
  <si>
    <t>交付対象外（田草地混在地）</t>
  </si>
  <si>
    <t>特認地域</t>
  </si>
  <si>
    <t>草地</t>
  </si>
  <si>
    <t>交付対象外（田草地混在地以外）</t>
  </si>
  <si>
    <t>特認地域</t>
  </si>
  <si>
    <t>採草放牧地</t>
  </si>
  <si>
    <t>急傾斜</t>
  </si>
  <si>
    <t>特認地域</t>
  </si>
  <si>
    <t>採草放牧地</t>
  </si>
  <si>
    <t>緩傾斜</t>
  </si>
  <si>
    <t>特認地域</t>
  </si>
  <si>
    <t>採草放牧地</t>
  </si>
  <si>
    <t>特認基準</t>
  </si>
  <si>
    <t>特認地域</t>
  </si>
  <si>
    <t>採草放牧地</t>
  </si>
  <si>
    <t>交付対象外（田採草放牧地混在地）</t>
  </si>
  <si>
    <t>特認地域</t>
  </si>
  <si>
    <t>採草放牧地</t>
  </si>
  <si>
    <t>交付対象外（田採草放牧地混在地以外）</t>
  </si>
  <si>
    <t>荒廃農地</t>
  </si>
  <si>
    <t>復旧</t>
  </si>
  <si>
    <t>田</t>
  </si>
  <si>
    <t>荒廃農地</t>
  </si>
  <si>
    <t>復旧</t>
  </si>
  <si>
    <t>畑</t>
  </si>
  <si>
    <t>荒廃農地</t>
  </si>
  <si>
    <t>復旧</t>
  </si>
  <si>
    <t>草地</t>
  </si>
  <si>
    <t>被災地</t>
  </si>
  <si>
    <t>復旧</t>
  </si>
  <si>
    <t>協定に含めない管理すべき農用地</t>
  </si>
  <si>
    <t>&lt;&gt;</t>
  </si>
  <si>
    <t>&lt;&gt;</t>
  </si>
  <si>
    <t>〇</t>
  </si>
  <si>
    <t>〇</t>
  </si>
  <si>
    <t>✓</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</si>
  <si>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</si>
  <si>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</si>
  <si>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</si>
  <si>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</si>
  <si>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</si>
  <si>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</si>
  <si>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</si>
  <si>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</si>
  <si>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</si>
  <si>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</si>
  <si>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</si>
  <si>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</si>
  <si>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</si>
  <si>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</si>
  <si>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</si>
  <si>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</si>
  <si>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</si>
  <si>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</si>
  <si>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</si>
  <si>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</si>
  <si>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</si>
  <si>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</si>
  <si>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</si>
  <si>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</si>
  <si>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</si>
  <si>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</si>
  <si>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</si>
  <si>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</si>
  <si>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</si>
  <si>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</si>
  <si>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</si>
  <si>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</si>
  <si>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</si>
  <si>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</si>
  <si>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</si>
  <si>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</si>
  <si>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</si>
  <si>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</si>
  <si>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〇</t>
  </si>
  <si>
    <t>○</t>
  </si>
  <si>
    <t>○</t>
  </si>
  <si>
    <t>○</t>
  </si>
  <si>
    <t>&lt;&gt;</t>
  </si>
  <si>
    <t>○</t>
  </si>
  <si>
    <t>○</t>
  </si>
  <si>
    <t>○</t>
  </si>
  <si>
    <t>○</t>
  </si>
  <si>
    <t>○</t>
  </si>
  <si>
    <t>○</t>
  </si>
  <si>
    <t>○</t>
  </si>
  <si>
    <t>○</t>
  </si>
  <si>
    <t>○</t>
  </si>
  <si>
    <t>○</t>
  </si>
  <si>
    <t>○</t>
  </si>
  <si>
    <t>○</t>
  </si>
  <si>
    <t>○</t>
  </si>
  <si>
    <t>○</t>
  </si>
  <si>
    <t>○</t>
  </si>
  <si>
    <t>○</t>
  </si>
  <si>
    <t>○</t>
  </si>
  <si>
    <t>○</t>
  </si>
  <si>
    <t>○</t>
  </si>
  <si>
    <t>○</t>
  </si>
  <si>
    <t>○</t>
  </si>
  <si>
    <t>○</t>
  </si>
  <si>
    <t>○</t>
  </si>
  <si>
    <t>○</t>
  </si>
  <si>
    <t>○</t>
  </si>
  <si>
    <t>○</t>
  </si>
  <si>
    <t>○</t>
  </si>
  <si>
    <t>&lt;&gt;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</si>
  <si>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</si>
  <si>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</si>
  <si>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</si>
  <si>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</si>
  <si>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</si>
  <si>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</si>
  <si>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</si>
  <si>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</si>
  <si>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</si>
  <si>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</si>
  <si>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</si>
  <si>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</si>
  <si>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</si>
  <si>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</si>
  <si>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</si>
  <si>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</si>
  <si>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</si>
  <si>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</si>
  <si>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</si>
  <si>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</si>
  <si>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</si>
  <si>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</si>
  <si>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</si>
  <si>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</si>
  <si>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</si>
  <si>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</si>
  <si>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</si>
  <si>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</si>
  <si>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</si>
  <si>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</si>
  <si>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</si>
  <si>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1,2</t>
  </si>
  <si>
    <t>0,1,2,3</t>
  </si>
  <si>
    <t>IF(SUM(I11:N11)&gt;0,1,0)</t>
  </si>
  <si>
    <t>中山間地域等直接支払交付金参考様式集（第6期対策）</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</si>
</sst>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count="41" mc:Ignorable="x14ac x16r2 xr">
  <numFmts count="49">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name val="ＭＳ Ｐゴシック"/>
      <charset val="128"/>
      <family val="3"/>
      <color rgb="FF000000"/>
      <sz val="11"/>
    </font>
    <font>
      <name val="ＭＳ Ｐゴシック"/>
      <charset val="128"/>
      <family val="2"/>
      <color rgb="FF000000"/>
      <sz val="11"/>
      <scheme val="minor"/>
    </font>
    <font>
      <name val="ＭＳ Ｐゴシック"/>
      <charset val="128"/>
      <family val="3"/>
      <color rgb="FF000000"/>
      <sz val="11"/>
    </font>
    <font>
      <name val="ＭＳ Ｐゴシック"/>
      <charset val="128"/>
      <family val="3"/>
      <color rgb="FF000000"/>
      <sz val="6"/>
    </font>
    <font>
      <name val="ＭＳ Ｐゴシック"/>
      <charset val="128"/>
      <family val="3"/>
      <color rgb="FF000000"/>
      <sz val="10"/>
    </font>
    <font>
      <name val="メイリオ"/>
      <charset val="128"/>
      <family val="3"/>
      <color rgb="FF000000"/>
      <sz val="10"/>
    </font>
    <font>
      <name val="メイリオ"/>
      <charset val="128"/>
      <family val="3"/>
      <color rgb="FF000000"/>
      <sz val="11"/>
    </font>
    <font>
      <name val="メイリオ"/>
      <charset val="128"/>
      <family val="3"/>
      <color rgb="FF000000"/>
      <sz val="12"/>
    </font>
    <font>
      <name val="ＭＳ 明朝"/>
      <charset val="128"/>
      <family val="1"/>
      <color rgb="FF000000"/>
      <sz val="12"/>
    </font>
    <font>
      <name val="ＭＳ 明朝"/>
      <charset val="128"/>
      <family val="1"/>
      <color rgb="FF000000"/>
      <sz val="11"/>
    </font>
    <font>
      <name val="ＭＳ Ｐゴシック"/>
      <charset val="128"/>
      <family val="3"/>
      <color rgb="FF000000"/>
      <sz val="9"/>
    </font>
    <font>
      <name val="Meiryo UI"/>
      <charset val="128"/>
      <family val="3"/>
      <color rgb="FF000000"/>
      <sz val="10"/>
    </font>
    <font>
      <name val="HG丸ｺﾞｼｯｸM-PRO"/>
      <charset val="128"/>
      <family val="3"/>
      <color rgb="FF000000"/>
      <sz val="11"/>
    </font>
    <font>
      <name val="HG丸ｺﾞｼｯｸM-PRO"/>
      <charset val="128"/>
      <family val="3"/>
      <color rgb="FF000000"/>
      <sz val="10"/>
    </font>
    <font>
      <name val="HG丸ｺﾞｼｯｸM-PRO"/>
      <charset val="128"/>
      <family val="3"/>
      <color rgb="FF000000"/>
      <sz val="10"/>
      <u val="single"/>
    </font>
    <font>
      <name val="ＭＳ 明朝"/>
      <charset val="128"/>
      <family val="1"/>
      <color rgb="FF000000"/>
      <sz val="16"/>
    </font>
    <font>
      <name val="ＭＳ Ｐゴシック"/>
      <charset val="128"/>
      <family val="3"/>
      <color rgb="FF000000"/>
      <sz val="12"/>
    </font>
    <font>
      <name val="ＭＳ ゴシック"/>
      <charset val="128"/>
      <family val="3"/>
      <color rgb="FF000000"/>
      <sz val="10"/>
    </font>
    <font>
      <name val="ＭＳ ゴシック"/>
      <charset val="128"/>
      <family val="3"/>
      <color rgb="FF000000"/>
      <sz val="12"/>
    </font>
    <font>
      <name val="ＭＳ ゴシック"/>
      <charset val="128"/>
      <family val="3"/>
      <color rgb="FF000000"/>
      <sz val="11"/>
    </font>
    <font>
      <name val="ＭＳ Ｐゴシック"/>
      <charset val="128"/>
      <family val="3"/>
      <color rgb="FF000000"/>
      <sz val="11"/>
    </font>
    <font>
      <name val="ＭＳ Ｐゴシック"/>
      <charset val="128"/>
      <family val="3"/>
      <color rgb="FF000000"/>
      <sz val="11"/>
      <scheme val="minor"/>
    </font>
    <font>
      <name val="ＭＳ 明朝"/>
      <charset val="128"/>
      <family val="1"/>
      <color rgb="FF000000"/>
      <sz val="10"/>
    </font>
    <font>
      <name val="ＭＳ 明朝"/>
      <charset val="128"/>
      <family val="1"/>
      <color rgb="FF000000"/>
      <sz val="12"/>
    </font>
    <font>
      <name val="ＭＳ 明朝"/>
      <charset val="128"/>
      <family val="1"/>
      <color rgb="FF000000"/>
      <sz val="12"/>
    </font>
    <font>
      <name val="Meiryo UI"/>
      <charset val="128"/>
      <family val="3"/>
      <color rgb="FF000000"/>
      <sz val="10"/>
    </font>
    <font>
      <name val="ＭＳ 明朝"/>
      <charset val="128"/>
      <family val="1"/>
      <color rgb="FF000000"/>
      <sz val="11"/>
    </font>
    <font>
      <name val="HG丸ｺﾞｼｯｸM-PRO"/>
      <charset val="128"/>
      <family val="3"/>
      <color rgb="FF000000"/>
      <sz val="12"/>
    </font>
    <font>
      <name val="ＭＳ 明朝"/>
      <charset val="128"/>
      <family val="1"/>
      <color rgb="FF000000"/>
      <sz val="14"/>
    </font>
    <font>
      <name val="ＭＳ 明朝"/>
      <charset val="128"/>
      <family val="1"/>
      <color rgb="FF000000"/>
      <sz val="18"/>
    </font>
    <font>
      <name val="ＭＳ 明朝"/>
      <charset val="128"/>
      <family val="1"/>
      <color rgb="FF000000"/>
      <sz val="20"/>
    </font>
    <font>
      <name val="ＭＳ Ｐゴシック"/>
      <charset val="128"/>
      <family val="2"/>
      <color rgb="FF000000"/>
      <sz val="11"/>
      <scheme val="minor"/>
    </font>
    <font>
      <name val="ＭＳ ゴシック"/>
      <charset val="128"/>
      <family val="3"/>
      <color rgb="FF000000"/>
      <sz val="10"/>
    </font>
    <font>
      <name val="ＭＳ 明朝"/>
      <charset val="128"/>
      <family val="1"/>
      <color rgb="FF000000"/>
      <sz val="14"/>
    </font>
    <font>
      <name val="ＭＳ Ｐゴシック"/>
      <charset val="128"/>
      <family val="3"/>
      <color rgb="FFFF0000"/>
      <sz val="14"/>
    </font>
    <font>
      <name val="ＭＳ 明朝"/>
      <charset val="128"/>
      <family val="1"/>
      <color rgb="FF000000"/>
      <sz val="16"/>
    </font>
    <font>
      <name val="ＭＳ Ｐゴシック"/>
      <charset val="128"/>
      <family val="3"/>
      <color rgb="FF000000"/>
      <sz val="10"/>
      <scheme val="minor"/>
    </font>
    <font>
      <name val="Meiryo UI"/>
      <charset val="128"/>
      <family val="3"/>
      <b/>
      <color rgb="FF000000"/>
      <sz val="10"/>
    </font>
    <font>
      <name val="ＭＳ 明朝"/>
      <charset val="128"/>
      <family val="1"/>
      <color rgb="FFFF0000"/>
      <sz val="11"/>
    </font>
    <font>
      <name val="ＭＳ 明朝"/>
      <charset val="128"/>
      <family val="1"/>
      <color rgb="FF000000"/>
      <sz val="11"/>
    </font>
    <font>
      <name val="ＭＳ Ｐゴシック"/>
      <charset val="128"/>
      <family val="3"/>
      <color rgb="FFFF0000"/>
      <sz val="11"/>
    </font>
    <font>
      <name val="ＭＳ 明朝"/>
      <charset val="128"/>
      <family val="1"/>
      <color rgb="FF000000"/>
      <sz val="7"/>
    </font>
    <font>
      <name val="ＭＳ 明朝"/>
      <charset val="128"/>
      <family val="1"/>
      <color rgb="FF000000"/>
      <sz val="7"/>
    </font>
    <font>
      <name val="ＭＳ 明朝"/>
      <charset val="128"/>
      <family val="1"/>
      <color rgb="FFFF0000"/>
      <sz val="7"/>
    </font>
    <font>
      <name val="ＭＳ 明朝"/>
      <charset val="128"/>
      <family val="1"/>
      <color rgb="FF000000"/>
      <sz val="10"/>
    </font>
    <font>
      <name val="ＭＳ 明朝"/>
      <charset val="128"/>
      <family val="1"/>
      <color rgb="FF000000"/>
      <sz val="10"/>
    </font>
    <font>
      <name val="ＭＳ 明朝"/>
      <charset val="128"/>
      <family val="1"/>
      <color rgb="FFFF0000"/>
      <sz val="12"/>
    </font>
    <font>
      <name val="ＭＳ 明朝"/>
      <charset val="128"/>
      <family val="1"/>
      <color rgb="FFFF0000"/>
      <sz val="12"/>
      <u val="single"/>
    </font>
    <font>
      <name val="ＭＳ 明朝"/>
      <charset val="128"/>
      <family val="1"/>
      <color rgb="FF000000"/>
      <sz val="9"/>
    </font>
    <font>
      <name val="ＭＳ 明朝"/>
      <charset val="128"/>
      <family val="1"/>
      <color rgb="FF000000"/>
      <sz val="9"/>
    </font>
    <font>
      <name val="メイリオ"/>
      <charset val="128"/>
      <family val="3"/>
      <color rgb="FF0070C0"/>
      <sz val="11"/>
    </font>
    <font>
      <name val="ＭＳ Ｐ明朝"/>
      <charset val="128"/>
      <family val="1"/>
      <color rgb="FF000000"/>
      <sz val="10"/>
    </font>
    <font>
      <name val="ＭＳ ゴシック"/>
      <charset val="128"/>
      <family val="3"/>
      <color rgb="FF000000"/>
      <sz val="15"/>
    </font>
    <font>
      <name val="ＭＳ ゴシック"/>
      <charset val="128"/>
      <family val="3"/>
      <color rgb="FF000000"/>
      <sz val="9"/>
    </font>
    <font>
      <name val="ＭＳ Ｐゴシック"/>
      <charset val="128"/>
      <family val="3"/>
      <color rgb="FF000000"/>
      <sz val="10"/>
    </font>
    <font>
      <name val="HG丸ｺﾞｼｯｸM-PRO"/>
      <charset val="128"/>
      <family val="3"/>
      <color rgb="FFFF0000"/>
      <sz val="10"/>
    </font>
    <font>
      <name val="ＭＳ ゴシック"/>
      <charset val="128"/>
      <family val="3"/>
      <color rgb="FF000000"/>
      <sz val="12"/>
    </font>
    <font>
      <name val="ＭＳ 明朝"/>
      <charset val="128"/>
      <family val="1"/>
      <i/>
      <color rgb="FF000000"/>
      <sz val="10"/>
    </font>
    <font>
      <name val="ＭＳ Ｐゴシック"/>
      <charset val="128"/>
      <family val="3"/>
      <color rgb="FF000000"/>
      <sz val="11"/>
    </font>
    <font>
      <name val="ＭＳ Ｐゴシック"/>
      <charset val="128"/>
      <family val="3"/>
      <color rgb="FFFFFFFF"/>
      <sz val="14"/>
    </font>
    <font>
      <name val="ＭＳ Ｐゴシック"/>
      <charset val="128"/>
      <family val="3"/>
      <color rgb="FFFFFFFF"/>
      <sz val="16"/>
    </font>
    <font>
      <name val="ＭＳ 明朝"/>
      <charset val="128"/>
      <family val="1"/>
      <color rgb="FFFFFFFF"/>
      <sz val="10"/>
    </font>
    <font>
      <name val="ＭＳ 明朝"/>
      <charset val="128"/>
      <family val="1"/>
      <color rgb="FF000000"/>
      <sz val="7"/>
    </font>
    <font>
      <name val="ＭＳ 明朝"/>
      <charset val="128"/>
      <family val="1"/>
      <color rgb="FF000000"/>
      <sz val="9"/>
    </font>
    <font>
      <name val="ＭＳ 明朝"/>
      <charset val="128"/>
      <family val="1"/>
      <color rgb="FFFFFFFF"/>
      <sz val="11"/>
    </font>
    <font>
      <name val="ＭＳ 明朝"/>
      <charset val="128"/>
      <family val="1"/>
      <color rgb="FFFF0000"/>
      <sz val="10"/>
    </font>
    <font>
      <name val="ＭＳ 明朝"/>
      <charset val="128"/>
      <family val="1"/>
      <color rgb="FF000000"/>
      <sz val="8"/>
    </font>
    <font>
      <name val="MS P ゴシック"/>
      <charset val="128"/>
      <family val="3"/>
      <color rgb="FFauto"/>
      <sz val="9"/>
    </font>
    <font>
      <name val="HG丸ｺﾞｼｯｸM-PRO"/>
      <charset val="128"/>
      <family val="3"/>
      <b/>
      <color rgb="FFFF0000"/>
      <sz val="10"/>
      <u val="single"/>
    </font>
    <font>
      <name val="MS P ゴシック"/>
      <charset val="128"/>
      <family val="3"/>
      <color rgb="FFauto"/>
      <sz val="8"/>
    </font>
    <font>
      <name val="ＭＳ Ｐゴシック"/>
      <charset val="128"/>
      <family val="3"/>
      <color rgb="FF000000"/>
      <sz val="16"/>
    </font>
    <font>
      <name val="ＭＳ Ｐゴシック"/>
      <charset val="128"/>
      <family val="3"/>
      <color rgb="FF000000"/>
      <sz val="18"/>
    </font>
    <font>
      <name val="ＭＳ 明朝"/>
      <charset val="128"/>
      <family val="1"/>
      <color rgb="FFA5A5A5"/>
      <sz val="24"/>
    </font>
    <font>
      <name val="Meiryo UI"/>
      <charset val="128"/>
      <family val="3"/>
      <color rgb="FFA5A5A5"/>
      <sz val="20"/>
    </font>
    <font>
      <name val="Meiryo UI"/>
      <charset val="128"/>
      <family val="3"/>
      <color rgb="FF000000"/>
      <sz val="18"/>
    </font>
    <font>
      <name val="ＭＳ ゴシック"/>
      <charset val="128"/>
      <family val="3"/>
      <color rgb="FFA5A5A5"/>
      <sz val="20"/>
    </font>
    <font>
      <name val="ＭＳ Ｐゴシック"/>
      <charset val="128"/>
      <family val="3"/>
      <color rgb="FF0070C0"/>
      <sz val="12"/>
    </font>
    <font>
      <name val="ＭＳ Ｐゴシック"/>
      <charset val="128"/>
      <family val="3"/>
      <b/>
      <color rgb="FF000000"/>
      <sz val="18"/>
    </font>
    <font>
      <name val="ＭＳ Ｐゴシック"/>
      <charset val="128"/>
      <family val="3"/>
      <color rgb="FF000000"/>
      <sz val="8"/>
    </font>
    <font>
      <name val="ＭＳ ゴシック"/>
      <charset val="128"/>
      <family val="3"/>
      <color rgb="FF000000"/>
      <sz val="8"/>
    </font>
    <font>
      <name val="ＭＳ Ｐゴシック"/>
      <charset val="128"/>
      <family val="3"/>
      <b/>
      <color rgb="FF000000"/>
      <sz val="26"/>
    </font>
    <font>
      <name val="ＭＳ Ｐゴシック"/>
      <charset val="128"/>
      <family val="3"/>
      <b/>
      <color rgb="FF000000"/>
      <sz val="10"/>
    </font>
    <font>
      <name val="ＭＳ Ｐゴシック"/>
      <charset val="128"/>
      <family val="3"/>
      <b/>
      <color rgb="FF000000"/>
      <sz val="12"/>
    </font>
    <font>
      <name val="ＭＳ Ｐゴシック"/>
      <charset val="128"/>
      <family val="3"/>
      <b/>
      <color rgb="FF000000"/>
      <sz val="11"/>
    </font>
    <font>
      <name val="Meiryo UI"/>
      <charset val="128"/>
      <family val="3"/>
      <color rgb="FFFFFFFF"/>
      <sz val="10"/>
    </font>
    <font>
      <name val="ＭＳ 明朝"/>
      <charset val="128"/>
      <family val="1"/>
      <b/>
      <color rgb="FF000000"/>
      <sz val="12"/>
    </font>
    <font>
      <name val="ＭＳ 明朝"/>
      <charset val="128"/>
      <family val="1"/>
      <i/>
      <color rgb="FF000000"/>
      <sz val="11"/>
    </font>
    <font>
      <name val="ＭＳ 明朝"/>
      <charset val="128"/>
      <family val="1"/>
      <b/>
      <color rgb="FF000000"/>
      <sz val="10"/>
    </font>
    <font>
      <name val="ＭＳ 明朝"/>
      <charset val="128"/>
      <family val="1"/>
      <b/>
      <color rgb="FF000000"/>
      <sz val="14"/>
    </font>
    <font>
      <name val="ＭＳ 明朝"/>
      <charset val="128"/>
      <family val="1"/>
      <color rgb="FF000000"/>
      <sz val="13"/>
    </font>
    <font>
      <name val="ＭＳ 明朝"/>
      <charset val="128"/>
      <family val="1"/>
      <color rgb="FF000000"/>
      <sz val="11"/>
      <vertAlign val="superscript"/>
    </font>
    <font>
      <name val="ＭＳ Ｐゴシック"/>
      <charset val="128"/>
      <family val="2"/>
      <color rgb="FF000000"/>
      <sz val="6"/>
      <scheme val="minor"/>
    </font>
    <font>
      <name val="ＭＳ ゴシック"/>
      <charset val="128"/>
      <family val="3"/>
      <color rgb="FFFF0000"/>
      <sz val="10"/>
    </font>
    <font>
      <name val="ＭＳ ゴシック"/>
      <charset val="128"/>
      <family val="3"/>
      <color rgb="FF000000"/>
      <sz val="6"/>
    </font>
    <font>
      <name val="ＭＳ ゴシック"/>
      <charset val="128"/>
      <family val="3"/>
      <color rgb="FFFF0000"/>
      <sz val="12"/>
    </font>
    <font>
      <name val="ＭＳ ゴシック"/>
      <charset val="128"/>
      <family val="3"/>
      <color rgb="FF000000"/>
      <sz val="14"/>
    </font>
    <font>
      <name val="ＭＳ ゴシック"/>
      <charset val="128"/>
      <family val="3"/>
      <color rgb="FF000000"/>
      <sz val="14"/>
    </font>
    <font>
      <name val="ＭＳ ゴシック"/>
      <charset val="128"/>
      <family val="3"/>
      <color rgb="FF000000"/>
      <sz val="10"/>
    </font>
    <font>
      <name val="ＭＳ ゴシック"/>
      <charset val="128"/>
      <family val="3"/>
      <color rgb="FFFF0000"/>
      <sz val="11"/>
    </font>
    <font>
      <name val="ＭＳ ゴシック"/>
      <charset val="128"/>
      <family val="3"/>
      <color rgb="FF000000"/>
      <sz val="11"/>
    </font>
    <font>
      <name val="ＭＳ ゴシック"/>
      <charset val="128"/>
      <family val="3"/>
      <color rgb="FF000000"/>
      <sz val="7"/>
    </font>
    <font>
      <name val="ＭＳ ゴシック"/>
      <charset val="128"/>
      <family val="3"/>
      <color rgb="FFFF0000"/>
      <sz val="7"/>
    </font>
    <font>
      <name val="ＭＳ ゴシック"/>
      <charset val="128"/>
      <family val="3"/>
      <color rgb="FF000000"/>
      <sz val="11"/>
    </font>
    <font>
      <name val="ＭＳ ゴシック"/>
      <charset val="128"/>
      <family val="3"/>
      <color rgb="FFFF0000"/>
      <sz val="12"/>
      <u val="single"/>
    </font>
    <font>
      <name val="ＭＳ ゴシック"/>
      <charset val="128"/>
      <family val="3"/>
      <color rgb="FFFF0000"/>
      <sz val="11"/>
      <u val="single"/>
    </font>
    <font>
      <name val="ＭＳ ゴシック"/>
      <charset val="128"/>
      <family val="3"/>
      <color rgb="FFFF0000"/>
      <sz val="9"/>
    </font>
    <font>
      <name val="ＭＳ ゴシック"/>
      <charset val="128"/>
      <family val="3"/>
      <color rgb="FF000000"/>
      <sz val="9"/>
    </font>
    <font>
      <name val="MS P ゴシック"/>
      <charset val="128"/>
      <family val="3"/>
      <b/>
      <color rgb="FFauto"/>
      <sz val="9"/>
    </font>
    <font>
      <name val="メイリオ"/>
      <charset val="128"/>
      <family val="3"/>
      <b/>
      <color rgb="FF000000"/>
      <sz val="14"/>
    </font>
    <font>
      <name val="ＭＳ ゴシック"/>
      <charset val="128"/>
      <family val="3"/>
      <color rgb="FF000000"/>
      <sz val="6"/>
    </font>
    <font>
      <name val="メイリオ"/>
      <charset val="128"/>
      <family val="3"/>
      <color rgb="FF000000"/>
      <sz val="11"/>
      <u val="single"/>
    </font>
    <font>
      <name val="HG丸ｺﾞｼｯｸM-PRO"/>
      <charset val="128"/>
      <family val="3"/>
      <b/>
      <color rgb="FF000000"/>
      <sz val="10"/>
    </font>
    <font>
      <name val="メイリオ"/>
      <charset val="128"/>
      <family val="3"/>
      <b/>
      <color rgb="FF000000"/>
      <sz val="11"/>
    </font>
    <font>
      <name val="メイリオ"/>
      <charset val="128"/>
      <family val="3"/>
      <color rgb="FF000000"/>
      <sz val="11"/>
    </font>
    <font>
      <name val="メイリオ"/>
      <charset val="128"/>
      <family val="3"/>
      <color rgb="FF000000"/>
      <sz val="10"/>
    </font>
    <font>
      <name val="メイリオ"/>
      <charset val="128"/>
      <family val="3"/>
      <color rgb="FFFFFFFF"/>
      <sz val="11"/>
    </font>
    <font>
      <name val="メイリオ"/>
      <charset val="128"/>
      <family val="3"/>
      <b/>
      <color rgb="FF000000"/>
      <sz val="10"/>
    </font>
    <font>
      <name val="メイリオ"/>
      <charset val="128"/>
      <family val="3"/>
      <i/>
      <color rgb="FF000000"/>
      <sz val="10"/>
    </font>
    <font>
      <name val="メイリオ"/>
      <charset val="128"/>
      <family val="3"/>
      <b/>
      <color rgb="FF000000"/>
      <sz val="10"/>
    </font>
    <font>
      <name val="メイリオ"/>
      <charset val="128"/>
      <family val="3"/>
      <b/>
      <color rgb="FF000000"/>
      <sz val="11"/>
    </font>
    <font>
      <name val="メイリオ"/>
      <charset val="128"/>
      <family val="3"/>
      <color rgb="FF000000"/>
      <sz val="12"/>
    </font>
    <font>
      <name val="ＭＳ 明朝"/>
      <charset val="128"/>
      <family val="1"/>
      <b/>
      <color rgb="FF000000"/>
      <sz val="11"/>
    </font>
    <font>
      <name val="Meiryo UI"/>
      <charset val="128"/>
      <family val="3"/>
      <color rgb="FF000000"/>
      <sz val="11"/>
    </font>
    <font>
      <name val="メイリオ"/>
      <charset val="128"/>
      <family val="3"/>
      <b/>
      <color rgb="FFFFFFFF"/>
      <sz val="11"/>
    </font>
    <font>
      <name val="HG丸ｺﾞｼｯｸM-PRO"/>
      <charset val="128"/>
      <family val="3"/>
      <b/>
      <color rgb="FF000000"/>
      <sz val="10"/>
    </font>
    <font>
      <name val="HG丸ｺﾞｼｯｸM-PRO"/>
      <charset val="128"/>
      <family val="3"/>
      <color rgb="FF000000"/>
      <sz val="10"/>
    </font>
    <font>
      <name val="メイリオ"/>
      <charset val="128"/>
      <family val="3"/>
      <color rgb="FF000000"/>
      <sz val="9"/>
    </font>
    <font>
      <name val="ＭＳ Ｐゴシック"/>
      <charset val="128"/>
      <family val="3"/>
      <b/>
      <color rgb="FF000000"/>
      <sz val="24"/>
      <scheme val="minor"/>
    </font>
    <font>
      <name val="ＭＳ Ｐゴシック"/>
      <charset val="128"/>
      <family val="3"/>
      <color rgb="FF000000"/>
      <sz val="16"/>
    </font>
    <font>
      <name val="ＭＳ Ｐゴシック"/>
      <charset val="128"/>
      <family val="3"/>
      <color rgb="FF000000"/>
      <sz val="14"/>
    </font>
    <font>
      <name val="ＭＳ Ｐゴシック"/>
      <charset val="128"/>
      <family val="3"/>
      <color rgb="FF000000"/>
      <sz val="16"/>
      <scheme val="minor"/>
    </font>
    <font>
      <name val="ＭＳ Ｐゴシック"/>
      <charset val="128"/>
      <family val="3"/>
      <color rgb="FF000000"/>
      <sz val="14"/>
      <scheme val="minor"/>
    </font>
    <font>
      <name val="Meiryo UI"/>
      <charset val="128"/>
      <family val="3"/>
      <color rgb="FF000000"/>
      <sz val="12"/>
    </font>
    <font>
      <name val="Meiryo UI"/>
      <charset val="128"/>
      <family val="3"/>
      <color rgb="FF000000"/>
      <sz val="12"/>
    </font>
    <font>
      <name val="Meiryo UI"/>
      <charset val="128"/>
      <family val="3"/>
      <b/>
      <color rgb="FF000000"/>
      <sz val="14"/>
    </font>
    <font>
      <name val="Meiryo UI"/>
      <charset val="128"/>
      <family val="3"/>
      <b/>
      <color rgb="FF000000"/>
      <sz val="12"/>
    </font>
    <font>
      <name val="Meiryo UI"/>
      <charset val="128"/>
      <family val="3"/>
      <color rgb="FF0070C0"/>
      <sz val="12"/>
    </font>
    <font>
      <name val="Meiryo UI"/>
      <charset val="128"/>
      <family val="3"/>
      <b/>
      <color rgb="FFFFFFFF"/>
      <sz val="12"/>
    </font>
    <font>
      <name val="HG丸ｺﾞｼｯｸM-PRO"/>
      <charset val="128"/>
      <family val="3"/>
      <color rgb="FF7F7F7F"/>
      <sz val="10"/>
    </font>
    <font>
      <name val="ＭＳ 明朝"/>
      <charset val="128"/>
      <family val="1"/>
      <color rgb="FFFF0000"/>
      <sz val="9"/>
    </font>
    <font>
      <name val="ＭＳ 明朝"/>
      <charset val="128"/>
      <family val="1"/>
      <b/>
      <color rgb="FF000000"/>
      <sz val="12"/>
    </font>
    <font>
      <name val="ＭＳ ゴシック"/>
      <charset val="128"/>
      <family val="3"/>
      <color rgb="FF000000"/>
      <sz val="14"/>
    </font>
    <font>
      <name val="ＭＳ 明朝"/>
      <charset val="128"/>
      <family val="1"/>
      <color rgb="FF000000"/>
      <sz val="6"/>
    </font>
    <font>
      <name val="ＭＳ 明朝"/>
      <charset val="128"/>
      <family val="1"/>
      <color rgb="FF000000"/>
      <sz val="12"/>
      <u val="single"/>
    </font>
    <font>
      <name val="ＭＳ 明朝"/>
      <charset val="128"/>
      <family val="1"/>
      <color rgb="FF000000"/>
      <sz val="12"/>
    </font>
    <font>
      <name val="ＭＳ 明朝"/>
      <charset val="128"/>
      <family val="1"/>
      <color rgb="FF000000"/>
      <sz val="11"/>
    </font>
    <font>
      <name val="ＭＳ Ｐゴシック"/>
      <charset val="128"/>
      <family val="3"/>
      <b/>
      <color rgb="FFFF0000"/>
      <sz val="12"/>
    </font>
    <font>
      <name val="ＭＳ 明朝"/>
      <charset val="128"/>
      <family val="1"/>
      <color rgb="FF000000"/>
      <sz val="18"/>
    </font>
    <font>
      <name val="ＭＳ Ｐゴシック"/>
      <charset val="128"/>
      <family val="3"/>
      <color rgb="FF000000"/>
      <sz val="10"/>
    </font>
    <font>
      <name val="ＭＳ 明朝"/>
      <charset val="128"/>
      <family val="1"/>
      <color rgb="FFFF0000"/>
      <sz val="8"/>
    </font>
    <font>
      <name val="ＭＳ 明朝"/>
      <charset val="128"/>
      <family val="1"/>
      <color rgb="FFFF0000"/>
      <sz val="6"/>
    </font>
    <font>
      <name val="Meiryo UI"/>
      <charset val="128"/>
      <family val="3"/>
      <color rgb="FF000000"/>
      <sz val="9"/>
    </font>
    <font>
      <name val="Meiryo UI"/>
      <charset val="128"/>
      <family val="3"/>
      <color rgb="FF000000"/>
      <sz val="8"/>
    </font>
    <font>
      <name val="HG丸ｺﾞｼｯｸM-PRO"/>
      <charset val="128"/>
      <family val="3"/>
      <color rgb="FF000000"/>
      <sz val="9"/>
    </font>
    <font>
      <name val="HG丸ｺﾞｼｯｸM-PRO"/>
      <charset val="128"/>
      <family val="3"/>
      <i/>
      <color rgb="FF000000"/>
      <sz val="10"/>
    </font>
    <font>
      <name val="ＭＳ Ｐゴシック"/>
      <charset val="128"/>
      <family val="3"/>
      <color rgb="FF0563C1"/>
      <sz val="11"/>
      <u val="single"/>
    </font>
    <font>
      <name val="HG丸ｺﾞｼｯｸM-PRO"/>
      <charset val="128"/>
      <family val="3"/>
      <i/>
      <color rgb="FF0563C1"/>
      <sz val="11"/>
      <u val="single"/>
    </font>
    <font>
      <name val="HG丸ｺﾞｼｯｸM-PRO"/>
      <charset val="128"/>
      <family val="3"/>
      <i/>
      <color rgb="FF0000FF"/>
      <sz val="10"/>
      <u val="single"/>
    </font>
    <font>
      <name val="HG丸ｺﾞｼｯｸM-PRO"/>
      <charset val="128"/>
      <family val="3"/>
      <color rgb="FF7F7F7F"/>
      <sz val="10"/>
      <u val="single"/>
    </font>
    <font>
      <name val="HG丸ｺﾞｼｯｸM-PRO"/>
      <charset val="128"/>
      <family val="3"/>
      <color rgb="FFFF5050"/>
      <sz val="10"/>
    </font>
    <font>
      <name val="メイリオ"/>
      <charset val="128"/>
      <family val="3"/>
      <color rgb="FF000000"/>
      <sz val="8"/>
    </font>
    <font>
      <name val="HG丸ｺﾞｼｯｸM-PRO"/>
      <charset val="128"/>
      <family val="3"/>
      <color rgb="FFFF0000"/>
      <sz val="9"/>
    </font>
    <font>
      <name val="メイリオ"/>
      <charset val="128"/>
      <family val="3"/>
      <b/>
      <color rgb="FFFF0000"/>
      <sz val="8"/>
    </font>
    <font>
      <name val="ＭＳ Ｐゴシック"/>
      <family val="2"/>
      <color rgb="FF000000"/>
      <sz val="11"/>
      <scheme val="minor"/>
    </font>
    <font>
      <name val="HG丸ｺﾞｼｯｸM-PRO"/>
      <charset val="128"/>
      <family val="3"/>
      <b/>
      <color rgb="FF000000"/>
      <sz val="11"/>
    </font>
    <font>
      <name val="ＭＳ ゴシック"/>
      <charset val="128"/>
      <family val="3"/>
      <i/>
      <color rgb="FF000000"/>
      <sz val="11"/>
    </font>
    <font>
      <name val="ＭＳ 明朝"/>
      <charset val="128"/>
      <family val="3"/>
      <color rgb="FF000000"/>
      <sz val="11"/>
    </font>
    <font>
      <name val="ＭＳ 明朝"/>
      <charset val="128"/>
      <family val="1"/>
      <color rgb="FFFFFFFF"/>
      <sz val="14"/>
    </font>
    <font>
      <name val="ＭＳ 明朝"/>
      <charset val="128"/>
      <family val="1"/>
      <b/>
      <color rgb="FFFFFFFF"/>
      <sz val="18"/>
    </font>
    <font>
      <name val="メイリオ"/>
      <charset val="128"/>
      <family val="3"/>
      <b/>
      <color rgb="FF000000"/>
      <sz val="16"/>
    </font>
  </fonts>
  <fills count="25">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F2F2F2"/>
        <bgColor indexed="64"/>
      </patternFill>
    </fill>
    <fill>
      <patternFill patternType="solid">
        <fgColor rgb="FFE2EFD9"/>
        <bgColor indexed="64"/>
      </patternFill>
    </fill>
    <fill>
      <patternFill patternType="solid">
        <fgColor rgb="FFDEEAF6"/>
        <bgColor indexed="64"/>
      </patternFill>
    </fill>
    <fill>
      <patternFill patternType="solid">
        <fgColor rgb="FFFEE598"/>
        <bgColor indexed="64"/>
      </patternFill>
    </fill>
    <fill>
      <patternFill patternType="solid">
        <fgColor rgb="FFE7E6E6"/>
        <bgColor indexed="64"/>
      </patternFill>
    </fill>
    <fill>
      <patternFill patternType="solid">
        <fgColor rgb="FFBFBFBF"/>
        <bgColor indexed="64"/>
      </patternFill>
    </fill>
    <fill>
      <patternFill patternType="solid">
        <fgColor rgb="FF7F7F7F"/>
        <bgColor indexed="64"/>
      </patternFill>
    </fill>
    <fill>
      <patternFill patternType="solid">
        <fgColor rgb="FFA5A5A5"/>
        <bgColor indexed="64"/>
      </patternFill>
    </fill>
    <fill>
      <patternFill patternType="solid">
        <fgColor rgb="FF7F7F7F"/>
        <bgColor indexed="64"/>
      </patternFill>
    </fill>
    <fill>
      <patternFill patternType="solid">
        <fgColor rgb="FFCCFFCC"/>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rgb="FF595959"/>
        <bgColor indexed="64"/>
      </patternFill>
    </fill>
    <fill>
      <patternFill patternType="solid">
        <fgColor rgb="FF3A3838"/>
        <bgColor indexed="64"/>
      </patternFill>
    </fill>
    <fill>
      <patternFill patternType="solid">
        <fgColor rgb="FF3F3F3F"/>
        <bgColor indexed="64"/>
      </patternFill>
    </fill>
    <fill>
      <patternFill patternType="solid">
        <fgColor rgb="FFB4C6E7"/>
        <bgColor indexed="64"/>
      </patternFill>
    </fill>
    <fill>
      <patternFill patternType="solid">
        <fgColor rgb="FFA8D08D"/>
        <bgColor indexed="64"/>
      </patternFill>
    </fill>
    <fill>
      <patternFill patternType="solid">
        <fgColor rgb="FF000000"/>
        <bgColor indexed="64"/>
      </patternFill>
    </fill>
    <fill>
      <patternFill patternType="solid">
        <fgColor rgb="FFFFF2CB"/>
        <bgColor indexed="64"/>
      </patternFill>
    </fill>
    <fill>
      <patternFill patternType="solid">
        <fgColor rgb="FFFFFF99"/>
        <bgColor indexed="64"/>
      </patternFill>
    </fill>
  </fills>
  <borders count="257">
    <border>
      <left style="none">
        <color rgb="FF000000"/>
      </left>
      <right style="none">
        <color rgb="FF000000"/>
      </right>
      <top style="none">
        <color rgb="FF000000"/>
      </top>
      <bottom style="none">
        <color rgb="FF000000"/>
      </bottom>
      <diagonal style="none">
        <color rgb="FF000000"/>
      </diagonal>
    </border>
    <border>
      <left style="thin"/>
      <right style="thin"/>
      <top style="thin"/>
      <bottom style="thin"/>
      <diagonal style="none">
        <color rgb="FF000000"/>
      </diagonal>
    </border>
    <border>
      <left style="thin"/>
      <right style="thin"/>
      <top style="thin"/>
      <bottom style="none">
        <color rgb="FF000000"/>
      </bottom>
      <diagonal style="none">
        <color rgb="FF000000"/>
      </diagonal>
    </border>
    <border>
      <left style="thin"/>
      <right style="thin"/>
      <top style="none">
        <color rgb="FF000000"/>
      </top>
      <bottom style="thin"/>
      <diagonal style="none">
        <color rgb="FF000000"/>
      </diagonal>
    </border>
    <border>
      <left style="none">
        <color rgb="FF000000"/>
      </left>
      <right style="thin"/>
      <top style="thin"/>
      <bottom style="thin"/>
      <diagonal style="none">
        <color rgb="FF000000"/>
      </diagonal>
    </border>
    <border>
      <left style="thin"/>
      <right style="none">
        <color rgb="FF000000"/>
      </right>
      <top style="none">
        <color rgb="FF000000"/>
      </top>
      <bottom style="thin"/>
      <diagonal style="none">
        <color rgb="FF000000"/>
      </diagonal>
    </border>
    <border>
      <left style="none">
        <color rgb="FF000000"/>
      </left>
      <right style="none">
        <color rgb="FF000000"/>
      </right>
      <top style="thin"/>
      <bottom style="none">
        <color rgb="FF000000"/>
      </bottom>
      <diagonal style="none">
        <color rgb="FF000000"/>
      </diagonal>
    </border>
    <border>
      <left style="thin"/>
      <right style="thin"/>
      <top style="none">
        <color rgb="FF000000"/>
      </top>
      <bottom style="none">
        <color rgb="FF000000"/>
      </bottom>
      <diagonal style="none">
        <color rgb="FF000000"/>
      </diagonal>
    </border>
    <border>
      <left style="none">
        <color rgb="FF000000"/>
      </left>
      <right style="thin"/>
      <top style="none">
        <color rgb="FF000000"/>
      </top>
      <bottom style="none">
        <color rgb="FF000000"/>
      </bottom>
      <diagonal style="none">
        <color rgb="FF000000"/>
      </diagonal>
    </border>
    <border>
      <left style="thin"/>
      <right style="none">
        <color rgb="FF000000"/>
      </right>
      <top style="thin"/>
      <bottom style="none">
        <color rgb="FF000000"/>
      </bottom>
      <diagonal style="none">
        <color rgb="FF000000"/>
      </diagonal>
    </border>
    <border>
      <left style="none">
        <color rgb="FF000000"/>
      </left>
      <right style="thin"/>
      <top style="thin"/>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diagonal style="none">
        <color rgb="FF000000"/>
      </diagonal>
    </border>
    <border>
      <left style="none">
        <color rgb="FF000000"/>
      </left>
      <right style="thin"/>
      <top style="none">
        <color rgb="FF000000"/>
      </top>
      <bottom style="thin"/>
      <diagonal style="none">
        <color rgb="FF000000"/>
      </diagonal>
    </border>
    <border>
      <left style="none">
        <color rgb="FF000000"/>
      </left>
      <right style="none">
        <color rgb="FF000000"/>
      </right>
      <top style="thin"/>
      <bottom style="thin"/>
      <diagonal style="none">
        <color rgb="FF000000"/>
      </diagonal>
    </border>
    <border>
      <left style="thin"/>
      <right style="none">
        <color rgb="FF000000"/>
      </right>
      <top style="thin"/>
      <bottom style="thin"/>
      <diagonal style="none">
        <color rgb="FF000000"/>
      </diagonal>
    </border>
    <border>
      <left style="thin"/>
      <right style="double"/>
      <top style="none">
        <color rgb="FF000000"/>
      </top>
      <bottom style="thin"/>
      <diagonal style="none">
        <color rgb="FF000000"/>
      </diagonal>
    </border>
    <border>
      <left style="none">
        <color rgb="FF000000"/>
      </left>
      <right style="medium"/>
      <top style="none">
        <color rgb="FF000000"/>
      </top>
      <bottom style="none">
        <color rgb="FF000000"/>
      </bottom>
      <diagonal style="none">
        <color rgb="FF000000"/>
      </diagonal>
    </border>
    <border>
      <left style="medium"/>
      <right style="none">
        <color rgb="FF000000"/>
      </right>
      <top style="medium"/>
      <bottom style="none">
        <color rgb="FF000000"/>
      </bottom>
      <diagonal style="none">
        <color rgb="FF000000"/>
      </diagonal>
    </border>
    <border>
      <left style="none">
        <color rgb="FF000000"/>
      </left>
      <right style="none">
        <color rgb="FF000000"/>
      </right>
      <top style="none">
        <color rgb="FF000000"/>
      </top>
      <bottom style="medium"/>
      <diagonal style="none">
        <color rgb="FF000000"/>
      </diagonal>
    </border>
    <border>
      <left style="none">
        <color rgb="FF000000"/>
      </left>
      <right style="medium"/>
      <top style="none">
        <color rgb="FF000000"/>
      </top>
      <bottom style="medium"/>
      <diagonal style="none">
        <color rgb="FF000000"/>
      </diagonal>
    </border>
    <border>
      <left style="none">
        <color rgb="FF000000"/>
      </left>
      <right style="none">
        <color rgb="FF000000"/>
      </right>
      <top style="medium"/>
      <bottom style="none">
        <color rgb="FF000000"/>
      </bottom>
      <diagonal style="none">
        <color rgb="FF000000"/>
      </diagonal>
    </border>
    <border>
      <left style="none">
        <color rgb="FF000000"/>
      </left>
      <right style="medium"/>
      <top style="medium"/>
      <bottom style="none">
        <color rgb="FF000000"/>
      </bottom>
      <diagonal style="none">
        <color rgb="FF000000"/>
      </diagonal>
    </border>
    <border>
      <left style="double"/>
      <right style="thin"/>
      <top style="none">
        <color rgb="FF000000"/>
      </top>
      <bottom style="thin"/>
      <diagonal style="none">
        <color rgb="FF000000"/>
      </diagonal>
    </border>
    <border>
      <left style="double"/>
      <right style="thin"/>
      <top style="none">
        <color rgb="FF000000"/>
      </top>
      <bottom style="none">
        <color rgb="FF000000"/>
      </bottom>
      <diagonal style="none">
        <color rgb="FF000000"/>
      </diagonal>
    </border>
    <border>
      <left style="thin"/>
      <right style="double"/>
      <top style="thin"/>
      <bottom style="none">
        <color rgb="FF000000"/>
      </bottom>
      <diagonal style="none">
        <color rgb="FF000000"/>
      </diagonal>
    </border>
    <border>
      <left style="double"/>
      <right style="thin"/>
      <top style="thin"/>
      <bottom style="none">
        <color rgb="FF000000"/>
      </bottom>
      <diagonal style="none">
        <color rgb="FF000000"/>
      </diagonal>
    </border>
    <border>
      <left style="thin"/>
      <right style="thin"/>
      <top style="thin"/>
      <bottom style="medium"/>
      <diagonal style="none">
        <color rgb="FF000000"/>
      </diagonal>
    </border>
    <border>
      <left style="thin"/>
      <right style="medium"/>
      <top style="thin"/>
      <bottom style="medium"/>
      <diagonal style="none">
        <color rgb="FF000000"/>
      </diagonal>
    </border>
    <border>
      <left style="none">
        <color rgb="FF000000"/>
      </left>
      <right style="medium"/>
      <top style="none">
        <color rgb="FF000000"/>
      </top>
      <bottom style="thin"/>
      <diagonal style="none">
        <color rgb="FF000000"/>
      </diagonal>
    </border>
    <border>
      <left style="none">
        <color rgb="FF000000"/>
      </left>
      <right style="double"/>
      <top style="none">
        <color rgb="FF000000"/>
      </top>
      <bottom style="thin"/>
      <diagonal style="none">
        <color rgb="FF000000"/>
      </diagonal>
    </border>
    <border diagonalUp="1">
      <left style="thin"/>
      <right style="none">
        <color rgb="FF000000"/>
      </right>
      <top style="thin"/>
      <bottom style="none">
        <color rgb="FF000000"/>
      </bottom>
      <diagonal style="thin"/>
    </border>
    <border diagonalUp="1">
      <left style="none">
        <color rgb="FF000000"/>
      </left>
      <right style="thin"/>
      <top style="thin"/>
      <bottom style="none">
        <color rgb="FF000000"/>
      </bottom>
      <diagonal style="thin"/>
    </border>
    <border diagonalUp="1">
      <left style="thin"/>
      <right style="none">
        <color rgb="FF000000"/>
      </right>
      <top style="none">
        <color rgb="FF000000"/>
      </top>
      <bottom style="thin"/>
      <diagonal style="thin"/>
    </border>
    <border diagonalUp="1">
      <left style="none">
        <color rgb="FF000000"/>
      </left>
      <right style="thin"/>
      <top style="none">
        <color rgb="FF000000"/>
      </top>
      <bottom style="thin"/>
      <diagonal style="thin"/>
    </border>
    <border>
      <left style="none">
        <color rgb="FF000000"/>
      </left>
      <right style="double"/>
      <top style="thin"/>
      <bottom style="none">
        <color rgb="FF000000"/>
      </bottom>
      <diagonal style="none">
        <color rgb="FF000000"/>
      </diagonal>
    </border>
    <border diagonalUp="1">
      <left style="none">
        <color rgb="FF000000"/>
      </left>
      <right style="none">
        <color rgb="FF000000"/>
      </right>
      <top style="none">
        <color rgb="FF000000"/>
      </top>
      <bottom style="thin"/>
      <diagonal style="thin"/>
    </border>
    <border>
      <left style="medium"/>
      <right style="thin"/>
      <top style="medium"/>
      <bottom style="thin"/>
      <diagonal style="none">
        <color rgb="FF000000"/>
      </diagonal>
    </border>
    <border>
      <left style="thin"/>
      <right style="thin"/>
      <top style="medium"/>
      <bottom style="thin"/>
      <diagonal style="none">
        <color rgb="FF000000"/>
      </diagonal>
    </border>
    <border>
      <left style="thin"/>
      <right style="medium"/>
      <top style="medium"/>
      <bottom style="thin"/>
      <diagonal style="none">
        <color rgb="FF000000"/>
      </diagonal>
    </border>
    <border>
      <left style="none">
        <color rgb="FF000000"/>
      </left>
      <right style="none">
        <color rgb="FF000000"/>
      </right>
      <top style="medium"/>
      <bottom style="thin"/>
      <diagonal style="none">
        <color rgb="FF000000"/>
      </diagonal>
    </border>
    <border>
      <left style="none">
        <color rgb="FF000000"/>
      </left>
      <right style="none">
        <color rgb="FF000000"/>
      </right>
      <top style="none">
        <color rgb="FF000000"/>
      </top>
      <bottom style="thin">
        <color rgb="FF757070"/>
      </bottom>
      <diagonal style="none">
        <color rgb="FF000000"/>
      </diagonal>
    </border>
    <border>
      <left style="none">
        <color rgb="FF000000"/>
      </left>
      <right style="none">
        <color rgb="FF000000"/>
      </right>
      <top style="thin">
        <color rgb="FF757070"/>
      </top>
      <bottom style="thin">
        <color rgb="FF757070"/>
      </bottom>
      <diagonal style="none">
        <color rgb="FF000000"/>
      </diagonal>
    </border>
    <border>
      <left style="thin">
        <color rgb="FF75707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none">
        <color rgb="FF000000"/>
      </left>
      <right style="thin">
        <color rgb="FF757070"/>
      </right>
      <top style="thin">
        <color rgb="FF757070"/>
      </top>
      <bottom style="thin">
        <color rgb="FF75707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none">
        <color rgb="FF000000"/>
      </left>
      <right style="thin"/>
      <top style="thin"/>
      <bottom style="none">
        <color rgb="FF000000"/>
      </bottom>
      <diagonal style="none">
        <color rgb="FF000000"/>
      </diagonal>
    </border>
    <border>
      <left style="thin"/>
      <right style="thin"/>
      <top style="thin"/>
      <bottom style="none">
        <color rgb="FF000000"/>
      </bottom>
      <diagonal style="none">
        <color rgb="FF000000"/>
      </diagonal>
    </border>
    <border>
      <left style="medium"/>
      <right style="none">
        <color rgb="FF000000"/>
      </right>
      <top style="medium"/>
      <bottom style="thin"/>
      <diagonal style="none">
        <color rgb="FF000000"/>
      </diagonal>
    </border>
    <border>
      <left style="medium"/>
      <right style="none">
        <color rgb="FF000000"/>
      </right>
      <top style="thin"/>
      <bottom style="thin"/>
      <diagonal style="none">
        <color rgb="FF000000"/>
      </diagonal>
    </border>
    <border>
      <left style="medium"/>
      <right style="none">
        <color rgb="FF000000"/>
      </right>
      <top style="thin"/>
      <bottom style="medium"/>
      <diagonal style="none">
        <color rgb="FF000000"/>
      </diagonal>
    </border>
    <border>
      <left style="none">
        <color rgb="FF000000"/>
      </left>
      <right style="none">
        <color rgb="FF000000"/>
      </right>
      <top style="thin"/>
      <bottom style="medium"/>
      <diagonal style="none">
        <color rgb="FF000000"/>
      </diagonal>
    </border>
    <border diagonalUp="1">
      <left style="none">
        <color rgb="FF000000"/>
      </left>
      <right style="none">
        <color rgb="FF000000"/>
      </right>
      <top style="thin"/>
      <bottom style="none">
        <color rgb="FF000000"/>
      </bottom>
      <diagonal style="thin"/>
    </border>
    <border>
      <left style="medium"/>
      <right style="thin"/>
      <top style="thin"/>
      <bottom style="medium"/>
      <diagonal style="none">
        <color rgb="FF000000"/>
      </diagonal>
    </border>
    <border>
      <left style="medium"/>
      <right style="thin"/>
      <top style="none">
        <color rgb="FF000000"/>
      </top>
      <bottom style="medium"/>
      <diagonal style="none">
        <color rgb="FF000000"/>
      </diagonal>
    </border>
    <border>
      <left style="thin"/>
      <right style="thin"/>
      <top style="none">
        <color rgb="FF000000"/>
      </top>
      <bottom style="medium"/>
      <diagonal style="none">
        <color rgb="FF000000"/>
      </diagonal>
    </border>
    <border diagonalDown="1">
      <left style="none">
        <color rgb="FF000000"/>
      </left>
      <right style="none">
        <color rgb="FF000000"/>
      </right>
      <top style="thin"/>
      <bottom style="none">
        <color rgb="FF000000"/>
      </bottom>
      <diagonal style="thin">
        <color rgb="FF000000"/>
      </diagonal>
    </border>
    <border diagonalDown="1">
      <left style="none">
        <color rgb="FF000000"/>
      </left>
      <right style="none">
        <color rgb="FF000000"/>
      </right>
      <top style="none">
        <color rgb="FF000000"/>
      </top>
      <bottom style="none">
        <color rgb="FF000000"/>
      </bottom>
      <diagonal style="thin">
        <color rgb="FF000000"/>
      </diagonal>
    </border>
    <border diagonalDown="1">
      <left style="none">
        <color rgb="FF000000"/>
      </left>
      <right style="thin"/>
      <top style="none">
        <color rgb="FF000000"/>
      </top>
      <bottom style="none">
        <color rgb="FF000000"/>
      </bottom>
      <diagonal style="thin">
        <color rgb="FF000000"/>
      </diagonal>
    </border>
    <border diagonalDown="1">
      <left style="none">
        <color rgb="FF000000"/>
      </left>
      <right style="none">
        <color rgb="FF000000"/>
      </right>
      <top style="none">
        <color rgb="FF000000"/>
      </top>
      <bottom style="thin"/>
      <diagonal style="thin">
        <color rgb="FF000000"/>
      </diagonal>
    </border>
    <border diagonalDown="1">
      <left style="none">
        <color rgb="FF000000"/>
      </left>
      <right style="thin"/>
      <top style="none">
        <color rgb="FF000000"/>
      </top>
      <bottom style="thin"/>
      <diagonal style="thin">
        <color rgb="FF000000"/>
      </diagonal>
    </border>
    <border>
      <left style="medium"/>
      <right style="none">
        <color rgb="FF000000"/>
      </right>
      <top style="none">
        <color rgb="FF000000"/>
      </top>
      <bottom style="thin"/>
      <diagonal style="none">
        <color rgb="FF000000"/>
      </diagonal>
    </border>
    <border>
      <left style="medium"/>
      <right style="thin">
        <color rgb="FF000000"/>
      </right>
      <top style="thin">
        <color rgb="FF000000"/>
      </top>
      <bottom style="thin">
        <color rgb="FF000000"/>
      </bottom>
      <diagonal style="none">
        <color rgb="FF000000"/>
      </diagonal>
    </border>
    <border>
      <left style="thin">
        <color rgb="FF000000"/>
      </left>
      <right style="medium"/>
      <top style="thin">
        <color rgb="FF000000"/>
      </top>
      <bottom style="thin">
        <color rgb="FF000000"/>
      </bottom>
      <diagonal style="none">
        <color rgb="FF000000"/>
      </diagonal>
    </border>
    <border diagonalUp="1">
      <left style="thin"/>
      <right style="thin"/>
      <top style="thin"/>
      <bottom style="medium"/>
      <diagonal style="thin"/>
    </border>
    <border diagonalUp="1">
      <left style="thin">
        <color rgb="FF000000"/>
      </left>
      <right style="none">
        <color rgb="FF000000"/>
      </right>
      <top style="thin">
        <color rgb="FF000000"/>
      </top>
      <bottom style="medium"/>
      <diagonal style="thin">
        <color rgb="FF000000"/>
      </diagonal>
    </border>
    <border diagonalUp="1">
      <left style="thin">
        <color rgb="FF000000"/>
      </left>
      <right style="medium"/>
      <top style="thin">
        <color rgb="FF000000"/>
      </top>
      <bottom style="mediu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right style="thin">
        <color rgb="FF000000"/>
      </right>
      <top style="thin">
        <color rgb="FF000000"/>
      </top>
      <bottom style="thin">
        <color rgb="FF000000"/>
      </bottom>
      <diagonal style="none">
        <color rgb="FF000000"/>
      </diagonal>
    </border>
    <border diagonalUp="1">
      <left style="thin">
        <color rgb="FF000000"/>
      </left>
      <right style="medium"/>
      <top style="thin">
        <color rgb="FF000000"/>
      </top>
      <bottom style="thin">
        <color rgb="FF000000"/>
      </bottom>
      <diagonal style="thin">
        <color rgb="FF000000"/>
      </diagonal>
    </border>
    <border>
      <left style="medium"/>
      <right style="none">
        <color rgb="FF000000"/>
      </right>
      <top style="none">
        <color rgb="FF000000"/>
      </top>
      <bottom style="none">
        <color rgb="FF000000"/>
      </bottom>
      <diagonal style="none">
        <color rgb="FF000000"/>
      </diagonal>
    </border>
    <border diagonalUp="1">
      <left style="thin">
        <color rgb="FF000000"/>
      </left>
      <right style="thin">
        <color rgb="FF000000"/>
      </right>
      <top style="none">
        <color rgb="FF000000"/>
      </top>
      <bottom style="thin">
        <color rgb="FF000000"/>
      </bottom>
      <diagonal style="thin">
        <color rgb="FF000000"/>
      </diagonal>
    </border>
    <border diagonalUp="1">
      <left style="thin">
        <color rgb="FF000000"/>
      </left>
      <right style="medium"/>
      <top style="none">
        <color rgb="FF000000"/>
      </top>
      <bottom style="thin">
        <color rgb="FF000000"/>
      </bottom>
      <diagonal style="thin">
        <color rgb="FF000000"/>
      </diagonal>
    </border>
    <border>
      <left style="medium"/>
      <right style="thin">
        <color rgb="FF000000"/>
      </right>
      <top style="none">
        <color rgb="FF000000"/>
      </top>
      <bottom style="thin">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medium"/>
      <right style="thin"/>
      <top style="medium"/>
      <bottom style="medium"/>
      <diagonal style="none">
        <color rgb="FF000000"/>
      </diagonal>
    </border>
    <border>
      <left style="medium"/>
      <right style="none">
        <color rgb="FF000000"/>
      </right>
      <top style="medium"/>
      <bottom style="medium"/>
      <diagonal style="none">
        <color rgb="FF000000"/>
      </diagonal>
    </border>
    <border>
      <left style="none">
        <color rgb="FF000000"/>
      </left>
      <right style="medium"/>
      <top style="medium"/>
      <bottom style="medium"/>
      <diagonal style="none">
        <color rgb="FF000000"/>
      </diagonal>
    </border>
    <border>
      <left style="thin"/>
      <right style="thin"/>
      <top style="medium"/>
      <bottom style="medium"/>
      <diagonal style="none">
        <color rgb="FF000000"/>
      </diagonal>
    </border>
    <border>
      <left style="thin"/>
      <right style="medium"/>
      <top style="medium"/>
      <bottom style="medium"/>
      <diagonal style="none">
        <color rgb="FF000000"/>
      </diagonal>
    </border>
    <border>
      <left style="medium">
        <color rgb="FF000000"/>
      </left>
      <right style="none">
        <color rgb="FF000000"/>
      </right>
      <top style="none">
        <color rgb="FF000000"/>
      </top>
      <bottom style="medium">
        <color rgb="FF000000"/>
      </bottom>
      <diagonal style="none">
        <color rgb="FF000000"/>
      </diagonal>
    </border>
    <border>
      <left style="thin"/>
      <right style="double"/>
      <top style="none">
        <color rgb="FF000000"/>
      </top>
      <bottom style="none">
        <color rgb="FF000000"/>
      </bottom>
      <diagonal style="none">
        <color rgb="FF000000"/>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none">
        <color rgb="FF000000"/>
      </right>
      <top style="thin">
        <color rgb="FF000000"/>
      </top>
      <bottom style="thin">
        <color rgb="FF000000"/>
      </bottom>
      <diagonal style="thin">
        <color rgb="FF000000"/>
      </diagonal>
    </border>
    <border diagonalUp="1">
      <left style="none">
        <color rgb="FF000000"/>
      </left>
      <right style="thin">
        <color rgb="FF000000"/>
      </right>
      <top style="thin">
        <color rgb="FF000000"/>
      </top>
      <bottom style="thin">
        <color rgb="FF000000"/>
      </bottom>
      <diagonal style="thin">
        <color rgb="FF000000"/>
      </diagonal>
    </border>
    <border>
      <left style="thin"/>
      <right style="none">
        <color rgb="FF000000"/>
      </right>
      <top style="thin"/>
      <bottom style="medium"/>
      <diagonal style="none">
        <color rgb="FF000000"/>
      </diagonal>
    </border>
    <border>
      <left style="thin">
        <color rgb="FF000000"/>
      </left>
      <right style="thin"/>
      <top style="none">
        <color rgb="FF000000"/>
      </top>
      <bottom style="thin">
        <color rgb="FF000000"/>
      </bottom>
      <diagonal style="none">
        <color rgb="FF000000"/>
      </diagonal>
    </border>
    <border>
      <left style="thin">
        <color rgb="FF000000"/>
      </left>
      <right style="thin"/>
      <top style="thin">
        <color rgb="FF000000"/>
      </top>
      <bottom style="thin">
        <color rgb="FF000000"/>
      </bottom>
      <diagonal style="none">
        <color rgb="FF000000"/>
      </diagonal>
    </border>
    <border>
      <left style="thin">
        <color rgb="FF000000"/>
      </left>
      <right style="none">
        <color rgb="FF000000"/>
      </right>
      <top style="medium"/>
      <bottom style="thin"/>
      <diagonal style="none">
        <color rgb="FF000000"/>
      </diagonal>
    </border>
    <border>
      <left style="thin">
        <color rgb="FF000000"/>
      </left>
      <right style="thin">
        <color rgb="FF000000"/>
      </right>
      <top style="medium"/>
      <bottom style="thin"/>
      <diagonal style="none">
        <color rgb="FF000000"/>
      </diagonal>
    </border>
    <border>
      <left style="thin">
        <color rgb="FF000000"/>
      </left>
      <right style="medium"/>
      <top style="medium"/>
      <bottom style="thin"/>
      <diagonal style="none">
        <color rgb="FF000000"/>
      </diagonal>
    </border>
    <border>
      <left style="medium"/>
      <right style="thin">
        <color rgb="FF000000"/>
      </right>
      <top style="medium"/>
      <bottom style="thin"/>
      <diagonal style="none">
        <color rgb="FF000000"/>
      </diagonal>
    </border>
    <border diagonalUp="1">
      <left style="thin">
        <color rgb="FF000000"/>
      </left>
      <right style="thin">
        <color rgb="FF000000"/>
      </right>
      <top style="medium"/>
      <bottom style="thin"/>
      <diagonal style="thin"/>
    </border>
    <border>
      <left style="thin">
        <color rgb="FF000000"/>
      </left>
      <right style="thin"/>
      <top style="medium"/>
      <bottom style="thin"/>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thin">
        <color rgb="FF000000"/>
      </left>
      <right style="none">
        <color rgb="FF000000"/>
      </right>
      <top style="medium"/>
      <bottom style="thin"/>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thin"/>
      <right style="thin"/>
      <top style="none">
        <color rgb="FF000000"/>
      </top>
      <bottom style="thin">
        <color rgb="FF000000"/>
      </bottom>
      <diagonal style="none">
        <color rgb="FF000000"/>
      </diagonal>
    </border>
    <border>
      <left style="thin"/>
      <right style="none">
        <color rgb="FF000000"/>
      </right>
      <top style="none">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thin"/>
      <right style="medium"/>
      <top style="none">
        <color rgb="FF000000"/>
      </top>
      <bottom style="thin"/>
      <diagonal style="none">
        <color rgb="FF000000"/>
      </diagonal>
    </border>
    <border>
      <left style="thin"/>
      <right style="medium"/>
      <top style="none">
        <color rgb="FF000000"/>
      </top>
      <bottom style="none">
        <color rgb="FF000000"/>
      </bottom>
      <diagonal style="none">
        <color rgb="FF000000"/>
      </diagonal>
    </border>
    <border>
      <left style="none">
        <color rgb="FF000000"/>
      </left>
      <right style="thin">
        <color rgb="FF000000"/>
      </right>
      <top style="medium"/>
      <bottom style="thin">
        <color rgb="FF000000"/>
      </bottom>
      <diagonal style="none">
        <color rgb="FF000000"/>
      </diagonal>
    </border>
    <border>
      <left style="none">
        <color rgb="FF000000"/>
      </left>
      <right style="medium"/>
      <top style="medium"/>
      <bottom style="thin"/>
      <diagonal style="none">
        <color rgb="FF000000"/>
      </diagonal>
    </border>
    <border>
      <left style="none">
        <color rgb="FF000000"/>
      </left>
      <right style="thin">
        <color rgb="FF000000"/>
      </right>
      <top style="thin">
        <color rgb="FF000000"/>
      </top>
      <bottom style="medium"/>
      <diagonal style="none">
        <color rgb="FF000000"/>
      </diagonal>
    </border>
    <border>
      <left style="none">
        <color rgb="FF000000"/>
      </left>
      <right style="thin"/>
      <top style="medium"/>
      <bottom style="none">
        <color rgb="FF000000"/>
      </bottom>
      <diagonal style="none">
        <color rgb="FF000000"/>
      </diagonal>
    </border>
    <border>
      <left style="none">
        <color rgb="FF000000"/>
      </left>
      <right style="thin"/>
      <top style="none">
        <color rgb="FF000000"/>
      </top>
      <bottom style="medium"/>
      <diagonal style="none">
        <color rgb="FF000000"/>
      </diagonal>
    </border>
    <border>
      <left style="thin">
        <color rgb="FF000000"/>
      </left>
      <right style="thin">
        <color rgb="FF000000"/>
      </right>
      <top style="thin">
        <color rgb="FF000000"/>
      </top>
      <bottom style="double"/>
      <diagonal style="none">
        <color rgb="FF000000"/>
      </diagonal>
    </border>
    <border diagonalUp="1">
      <left style="thin"/>
      <right style="thin"/>
      <top style="double"/>
      <bottom style="thin"/>
      <diagonal style="thin"/>
    </border>
    <border>
      <left style="thin"/>
      <right style="none">
        <color rgb="FF000000"/>
      </right>
      <top style="double"/>
      <bottom style="none">
        <color rgb="FF000000"/>
      </bottom>
      <diagonal style="none">
        <color rgb="FF000000"/>
      </diagonal>
    </border>
    <border>
      <left style="none">
        <color rgb="FF000000"/>
      </left>
      <right style="thin">
        <color rgb="FF000000"/>
      </right>
      <top style="double"/>
      <bottom style="none">
        <color rgb="FF000000"/>
      </bottom>
      <diagonal style="none">
        <color rgb="FF000000"/>
      </diagonal>
    </border>
    <border>
      <left style="thin"/>
      <right style="none">
        <color rgb="FF000000"/>
      </right>
      <top style="double"/>
      <bottom style="thin"/>
      <diagonal style="none">
        <color rgb="FF000000"/>
      </diagonal>
    </border>
    <border>
      <left style="none">
        <color rgb="FF000000"/>
      </left>
      <right style="thin"/>
      <top style="double"/>
      <bottom style="thin"/>
      <diagonal style="none">
        <color rgb="FF000000"/>
      </diagonal>
    </border>
    <border>
      <left style="thin"/>
      <right style="thin"/>
      <top style="medium"/>
      <bottom style="none">
        <color rgb="FF000000"/>
      </bottom>
      <diagonal style="none">
        <color rgb="FF000000"/>
      </diagonal>
    </border>
    <border>
      <left style="thin"/>
      <right style="none">
        <color rgb="FF000000"/>
      </right>
      <top style="medium"/>
      <bottom style="none">
        <color rgb="FF000000"/>
      </bottom>
      <diagonal style="none">
        <color rgb="FF000000"/>
      </diagonal>
    </border>
    <border>
      <left style="none">
        <color rgb="FF000000"/>
      </left>
      <right style="none">
        <color rgb="FF000000"/>
      </right>
      <top style="double"/>
      <bottom style="thin"/>
      <diagonal style="none">
        <color rgb="FF000000"/>
      </diagonal>
    </border>
    <border>
      <left style="none">
        <color rgb="FF000000"/>
      </left>
      <right style="thin"/>
      <top style="medium"/>
      <bottom style="medium"/>
      <diagonal style="none">
        <color rgb="FF000000"/>
      </diagonal>
    </border>
    <border>
      <left style="thin"/>
      <right style="none">
        <color rgb="FF000000"/>
      </right>
      <top style="thin"/>
      <bottom style="dotted"/>
      <diagonal style="none">
        <color rgb="FF000000"/>
      </diagonal>
    </border>
    <border>
      <left style="none">
        <color rgb="FF000000"/>
      </left>
      <right style="none">
        <color rgb="FF000000"/>
      </right>
      <top style="thin"/>
      <bottom style="dotted"/>
      <diagonal style="none">
        <color rgb="FF000000"/>
      </diagonal>
    </border>
    <border>
      <left style="none">
        <color rgb="FF000000"/>
      </left>
      <right style="thin"/>
      <top style="thin"/>
      <bottom style="dotted"/>
      <diagonal style="none">
        <color rgb="FF000000"/>
      </diagonal>
    </border>
    <border>
      <left style="thin"/>
      <right style="none">
        <color rgb="FF000000"/>
      </right>
      <top style="dotted"/>
      <bottom style="thin"/>
      <diagonal style="none">
        <color rgb="FF000000"/>
      </diagonal>
    </border>
    <border>
      <left style="none">
        <color rgb="FF000000"/>
      </left>
      <right style="none">
        <color rgb="FF000000"/>
      </right>
      <top style="dotted"/>
      <bottom style="thin"/>
      <diagonal style="none">
        <color rgb="FF000000"/>
      </diagonal>
    </border>
    <border>
      <left style="none">
        <color rgb="FF000000"/>
      </left>
      <right style="thin"/>
      <top style="dotted"/>
      <bottom style="thin"/>
      <diagonal style="none">
        <color rgb="FF000000"/>
      </diagonal>
    </border>
    <border>
      <left style="thin"/>
      <right style="dotted"/>
      <top style="thin"/>
      <bottom style="dotted"/>
      <diagonal style="none">
        <color rgb="FF000000"/>
      </diagonal>
    </border>
    <border>
      <left style="dotted"/>
      <right style="dotted"/>
      <top style="thin"/>
      <bottom style="dotted"/>
      <diagonal style="none">
        <color rgb="FF000000"/>
      </diagonal>
    </border>
    <border>
      <left style="thin"/>
      <right style="dotted"/>
      <top style="dotted"/>
      <bottom style="dotted"/>
      <diagonal style="none">
        <color rgb="FF000000"/>
      </diagonal>
    </border>
    <border>
      <left style="dotted"/>
      <right style="dotted"/>
      <top style="dotted"/>
      <bottom style="dotted"/>
      <diagonal style="none">
        <color rgb="FF000000"/>
      </diagonal>
    </border>
    <border>
      <left style="thin"/>
      <right style="dotted"/>
      <top style="dotted"/>
      <bottom style="thin"/>
      <diagonal style="none">
        <color rgb="FF000000"/>
      </diagonal>
    </border>
    <border>
      <left style="dotted"/>
      <right style="dotted"/>
      <top style="dotted"/>
      <bottom style="thin"/>
      <diagonal style="none">
        <color rgb="FF000000"/>
      </diagonal>
    </border>
    <border>
      <left style="dotted"/>
      <right style="thin"/>
      <top style="dotted"/>
      <bottom style="thin"/>
      <diagonal style="none">
        <color rgb="FF000000"/>
      </diagonal>
    </border>
    <border>
      <left style="thin">
        <color rgb="FF000000"/>
      </left>
      <right style="thin">
        <color rgb="FF000000"/>
      </right>
      <top style="thin">
        <color rgb="FF000000"/>
      </top>
      <bottom style="hair"/>
      <diagonal style="none">
        <color rgb="FF000000"/>
      </diagonal>
    </border>
    <border>
      <left style="thin">
        <color rgb="FF000000"/>
      </left>
      <right style="thin">
        <color rgb="FF000000"/>
      </right>
      <top style="hair"/>
      <bottom style="thin">
        <color rgb="FF000000"/>
      </bottom>
      <diagonal style="none">
        <color rgb="FF000000"/>
      </diagonal>
    </border>
    <border diagonalUp="1">
      <left style="thin"/>
      <right style="thin"/>
      <top style="thin"/>
      <bottom style="none">
        <color rgb="FF000000"/>
      </bottom>
      <diagonal style="thin"/>
    </border>
    <border diagonalUp="1">
      <left style="thin"/>
      <right style="thin"/>
      <top style="none">
        <color rgb="FF000000"/>
      </top>
      <bottom style="thin"/>
      <diagonal style="thin"/>
    </border>
    <border>
      <left style="thin">
        <color rgb="FF000000"/>
      </left>
      <right style="none">
        <color rgb="FF000000"/>
      </right>
      <top style="thin"/>
      <bottom style="none">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thin"/>
      <right style="none">
        <color rgb="FF000000"/>
      </right>
      <top style="thin">
        <color rgb="FF9CC2E5"/>
      </top>
      <bottom style="none">
        <color rgb="FF000000"/>
      </bottom>
      <diagonal style="none">
        <color rgb="FF000000"/>
      </diagonal>
    </border>
    <border>
      <left style="thin">
        <color rgb="FF000000"/>
      </left>
      <right style="none">
        <color rgb="FF000000"/>
      </right>
      <top style="none">
        <color rgb="FF000000"/>
      </top>
      <bottom style="double">
        <color rgb="FF5B9BD5"/>
      </bottom>
      <diagonal style="none">
        <color rgb="FF000000"/>
      </diagonal>
    </border>
    <border>
      <left style="none">
        <color rgb="FF000000"/>
      </left>
      <right style="none">
        <color rgb="FF000000"/>
      </right>
      <top style="none">
        <color rgb="FF000000"/>
      </top>
      <bottom style="double">
        <color rgb="FF5B9BD5"/>
      </bottom>
      <diagonal style="none">
        <color rgb="FF000000"/>
      </diagonal>
    </border>
    <border>
      <left style="thin">
        <color rgb="FF000000"/>
      </left>
      <right style="none">
        <color rgb="FF000000"/>
      </right>
      <top style="double">
        <color rgb="FF5B9BD5"/>
      </top>
      <bottom style="thin">
        <color rgb="FF000000"/>
      </bottom>
      <diagonal style="none">
        <color rgb="FF000000"/>
      </diagonal>
    </border>
    <border>
      <left style="thin"/>
      <right style="none">
        <color rgb="FF000000"/>
      </right>
      <top style="double">
        <color rgb="FF5B9BD5"/>
      </top>
      <bottom style="thin">
        <color rgb="FF000000"/>
      </bottom>
      <diagonal style="none">
        <color rgb="FF000000"/>
      </diagonal>
    </border>
    <border>
      <left style="thin"/>
      <right style="thin"/>
      <top style="double">
        <color rgb="FF5B9BD5"/>
      </top>
      <bottom style="thin">
        <color rgb="FF000000"/>
      </bottom>
      <diagonal style="none">
        <color rgb="FF000000"/>
      </diagonal>
    </border>
    <border>
      <left style="medium"/>
      <right style="thin"/>
      <top style="medium"/>
      <bottom style="none">
        <color rgb="FF000000"/>
      </bottom>
      <diagonal style="none">
        <color rgb="FF000000"/>
      </diagonal>
    </border>
    <border diagonalUp="1">
      <left style="thin"/>
      <right style="thin"/>
      <top style="medium"/>
      <bottom style="thin"/>
      <diagonal style="thin"/>
    </border>
    <border diagonalUp="1">
      <left style="thin"/>
      <right style="medium"/>
      <top style="medium"/>
      <bottom style="thin"/>
      <diagonal style="thin"/>
    </border>
    <border>
      <left style="medium"/>
      <right style="thin"/>
      <top style="none">
        <color rgb="FF000000"/>
      </top>
      <bottom style="none">
        <color rgb="FF000000"/>
      </bottom>
      <diagonal style="none">
        <color rgb="FF000000"/>
      </diagonal>
    </border>
    <border diagonalUp="1">
      <left style="thin"/>
      <right style="medium"/>
      <top style="thin"/>
      <bottom style="thin"/>
      <diagonal style="thin"/>
    </border>
    <border diagonalUp="1">
      <left style="thin"/>
      <right style="thin"/>
      <top style="none">
        <color rgb="FF000000"/>
      </top>
      <bottom style="none">
        <color rgb="FF000000"/>
      </bottom>
      <diagonal style="thin"/>
    </border>
    <border>
      <left style="double">
        <color rgb="FF000000"/>
      </left>
      <right style="none">
        <color rgb="FF000000"/>
      </right>
      <top style="thin">
        <color rgb="FF000000"/>
      </top>
      <bottom style="thin">
        <color rgb="FF000000"/>
      </bottom>
      <diagonal style="none">
        <color rgb="FF000000"/>
      </diagonal>
    </border>
    <border>
      <left style="none">
        <color rgb="FF000000"/>
      </left>
      <right style="double">
        <color rgb="FF000000"/>
      </right>
      <top style="thin">
        <color rgb="FF000000"/>
      </top>
      <bottom style="thin">
        <color rgb="FF000000"/>
      </bottom>
      <diagonal style="none">
        <color rgb="FF000000"/>
      </diagonal>
    </border>
    <border>
      <left style="double">
        <color rgb="FF000000"/>
      </left>
      <right style="none">
        <color rgb="FF000000"/>
      </right>
      <top style="thin"/>
      <bottom style="none">
        <color rgb="FF000000"/>
      </bottom>
      <diagonal style="none">
        <color rgb="FF000000"/>
      </diagonal>
    </border>
    <border>
      <left style="double">
        <color rgb="FF000000"/>
      </left>
      <right style="none">
        <color rgb="FF000000"/>
      </right>
      <top style="none">
        <color rgb="FF000000"/>
      </top>
      <bottom style="thin"/>
      <diagonal style="none">
        <color rgb="FF000000"/>
      </diagonal>
    </border>
    <border>
      <left style="double">
        <color rgb="FF000000"/>
      </left>
      <right style="none">
        <color rgb="FF000000"/>
      </right>
      <top style="none">
        <color rgb="FF000000"/>
      </top>
      <bottom style="none">
        <color rgb="FF000000"/>
      </bottom>
      <diagonal style="none">
        <color rgb="FF000000"/>
      </diagonal>
    </border>
    <border>
      <left style="none">
        <color rgb="FF000000"/>
      </left>
      <right style="double">
        <color rgb="FF000000"/>
      </right>
      <top style="none">
        <color rgb="FF000000"/>
      </top>
      <bottom style="none">
        <color rgb="FF000000"/>
      </bottom>
      <diagonal style="none">
        <color rgb="FF000000"/>
      </diagonal>
    </border>
    <border>
      <left style="double">
        <color rgb="FF000000"/>
      </left>
      <right style="none">
        <color rgb="FF000000"/>
      </right>
      <top style="double"/>
      <bottom style="thin"/>
      <diagonal style="none">
        <color rgb="FF000000"/>
      </diagonal>
    </border>
    <border>
      <left style="none">
        <color rgb="FF000000"/>
      </left>
      <right style="double">
        <color rgb="FF000000"/>
      </right>
      <top style="double"/>
      <bottom style="thin"/>
      <diagonal style="none">
        <color rgb="FF000000"/>
      </diagonal>
    </border>
    <border>
      <left style="thin"/>
      <right style="thin"/>
      <top style="thin">
        <color rgb="FF000000"/>
      </top>
      <bottom style="thin">
        <color rgb="FF000000"/>
      </bottom>
      <diagonal style="none">
        <color rgb="FF000000"/>
      </diagonal>
    </border>
    <border>
      <left style="thin"/>
      <right style="medium"/>
      <top style="thin">
        <color rgb="FF000000"/>
      </top>
      <bottom style="thin">
        <color rgb="FF000000"/>
      </bottom>
      <diagonal style="none">
        <color rgb="FF000000"/>
      </diagonal>
    </border>
    <border>
      <left style="medium"/>
      <right style="thin"/>
      <top style="thin">
        <color rgb="FF000000"/>
      </top>
      <bottom style="thin">
        <color rgb="FF000000"/>
      </bottom>
      <diagonal style="none">
        <color rgb="FF000000"/>
      </diagonal>
    </border>
    <border>
      <left style="thin"/>
      <right style="thin">
        <color rgb="FF000000"/>
      </right>
      <top style="thin">
        <color rgb="FF000000"/>
      </top>
      <bottom style="thin">
        <color rgb="FF000000"/>
      </bottom>
      <diagonal style="none">
        <color rgb="FF000000"/>
      </diagonal>
    </border>
    <border>
      <left style="thin">
        <color rgb="FF000000"/>
      </left>
      <right style="thin"/>
      <top style="none">
        <color rgb="FF000000"/>
      </top>
      <bottom style="thin"/>
      <diagonal style="none">
        <color rgb="FF000000"/>
      </diagonal>
    </border>
    <border>
      <left style="medium"/>
      <right style="thin"/>
      <top style="none">
        <color rgb="FF000000"/>
      </top>
      <bottom style="thin"/>
      <diagonal style="none">
        <color rgb="FF000000"/>
      </diagonal>
    </border>
    <border>
      <left style="thin"/>
      <right style="thin">
        <color rgb="FF000000"/>
      </right>
      <top style="none">
        <color rgb="FF000000"/>
      </top>
      <bottom style="none">
        <color rgb="FF000000"/>
      </bottom>
      <diagonal style="none">
        <color rgb="FF000000"/>
      </diagonal>
    </border>
    <border>
      <left style="medium"/>
      <right style="thin"/>
      <top style="thin"/>
      <bottom style="none">
        <color rgb="FF000000"/>
      </bottom>
      <diagonal style="none">
        <color rgb="FF000000"/>
      </diagonal>
    </border>
    <border>
      <left style="thin"/>
      <right style="thin">
        <color rgb="FF000000"/>
      </right>
      <top style="thin"/>
      <bottom style="none">
        <color rgb="FF000000"/>
      </bottom>
      <diagonal style="none">
        <color rgb="FF000000"/>
      </diagonal>
    </border>
    <border>
      <left style="thin">
        <color rgb="FF000000"/>
      </left>
      <right style="thin"/>
      <top style="thin"/>
      <bottom style="thin"/>
      <diagonal style="none">
        <color rgb="FF000000"/>
      </diagonal>
    </border>
    <border>
      <left style="thin"/>
      <right style="medium"/>
      <top style="thin"/>
      <bottom style="none">
        <color rgb="FF000000"/>
      </bottom>
      <diagonal style="none">
        <color rgb="FF000000"/>
      </diagonal>
    </border>
    <border>
      <left style="thin">
        <color rgb="FF000000"/>
      </left>
      <right style="thin"/>
      <top style="thin"/>
      <bottom style="thin">
        <color rgb="FF000000"/>
      </bottom>
      <diagonal style="none">
        <color rgb="FF000000"/>
      </diagonal>
    </border>
    <border>
      <left style="thin"/>
      <right style="none">
        <color rgb="FF000000"/>
      </right>
      <top style="thin"/>
      <bottom style="thin">
        <color rgb="FF000000"/>
      </bottom>
      <diagonal style="none">
        <color rgb="FF000000"/>
      </diagonal>
    </border>
    <border>
      <left style="none">
        <color rgb="FF000000"/>
      </left>
      <right style="none">
        <color rgb="FF000000"/>
      </right>
      <top style="thin"/>
      <bottom style="thin">
        <color rgb="FF000000"/>
      </bottom>
      <diagonal style="none">
        <color rgb="FF000000"/>
      </diagonal>
    </border>
    <border>
      <left style="thin"/>
      <right style="medium"/>
      <top style="thin"/>
      <bottom style="thin">
        <color rgb="FF000000"/>
      </bottom>
      <diagonal style="none">
        <color rgb="FF000000"/>
      </diagonal>
    </border>
    <border>
      <left style="medium"/>
      <right style="thin"/>
      <top style="thin"/>
      <bottom style="thin">
        <color rgb="FF000000"/>
      </bottom>
      <diagonal style="none">
        <color rgb="FF000000"/>
      </diagonal>
    </border>
    <border>
      <left style="thin"/>
      <right style="thin"/>
      <top style="thin"/>
      <bottom style="thin">
        <color rgb="FF000000"/>
      </bottom>
      <diagonal style="none">
        <color rgb="FF000000"/>
      </diagonal>
    </border>
    <border>
      <left style="thin"/>
      <right style="thin">
        <color rgb="FF000000"/>
      </right>
      <top style="thin"/>
      <bottom style="thin">
        <color rgb="FF000000"/>
      </bottom>
      <diagonal style="none">
        <color rgb="FF000000"/>
      </diagonal>
    </border>
    <border>
      <left style="thin"/>
      <right style="none">
        <color rgb="FF000000"/>
      </right>
      <top style="thin">
        <color rgb="FF000000"/>
      </top>
      <bottom style="thin"/>
      <diagonal style="none">
        <color rgb="FF000000"/>
      </diagonal>
    </border>
    <border>
      <left style="none">
        <color rgb="FF000000"/>
      </left>
      <right style="thin"/>
      <top style="thin">
        <color rgb="FF000000"/>
      </top>
      <bottom style="thin"/>
      <diagonal style="none">
        <color rgb="FF000000"/>
      </diagonal>
    </border>
    <border>
      <left style="thin">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thin">
        <color rgb="FF000000"/>
      </left>
      <right style="none">
        <color rgb="FF000000"/>
      </right>
      <top style="double">
        <color rgb="FF000000"/>
      </top>
      <bottom style="thin">
        <color rgb="FF000000"/>
      </bottom>
      <diagonal style="none">
        <color rgb="FF000000"/>
      </diagonal>
    </border>
    <border>
      <left style="none">
        <color rgb="FF000000"/>
      </left>
      <right style="none">
        <color rgb="FF000000"/>
      </right>
      <top style="double">
        <color rgb="FF000000"/>
      </top>
      <bottom style="thin">
        <color rgb="FF000000"/>
      </bottom>
      <diagonal style="none">
        <color rgb="FF000000"/>
      </diagonal>
    </border>
    <border>
      <left style="none">
        <color rgb="FF000000"/>
      </left>
      <right style="medium"/>
      <top style="double">
        <color rgb="FF000000"/>
      </top>
      <bottom style="thin">
        <color rgb="FF000000"/>
      </bottom>
      <diagonal style="none">
        <color rgb="FF000000"/>
      </diagonal>
    </border>
    <border>
      <left style="medium"/>
      <right style="none">
        <color rgb="FF000000"/>
      </right>
      <top style="double">
        <color rgb="FF000000"/>
      </top>
      <bottom style="thin">
        <color rgb="FF000000"/>
      </bottom>
      <diagonal style="none">
        <color rgb="FF000000"/>
      </diagonal>
    </border>
    <border>
      <left style="thin"/>
      <right style="thin"/>
      <top style="double">
        <color rgb="FF000000"/>
      </top>
      <bottom style="thin">
        <color rgb="FF000000"/>
      </bottom>
      <diagonal style="none">
        <color rgb="FF000000"/>
      </diagonal>
    </border>
    <border>
      <left style="thin"/>
      <right style="medium"/>
      <top style="double">
        <color rgb="FF000000"/>
      </top>
      <bottom style="thin">
        <color rgb="FF000000"/>
      </bottom>
      <diagonal style="none">
        <color rgb="FF000000"/>
      </diagonal>
    </border>
    <border diagonalUp="1">
      <left style="medium"/>
      <right style="thin"/>
      <top style="double">
        <color rgb="FF000000"/>
      </top>
      <bottom style="thin">
        <color rgb="FF000000"/>
      </bottom>
      <diagonal style="thin"/>
    </border>
    <border diagonalUp="1">
      <left style="thin"/>
      <right style="none">
        <color rgb="FF000000"/>
      </right>
      <top style="double">
        <color rgb="FF000000"/>
      </top>
      <bottom style="thin">
        <color rgb="FF000000"/>
      </bottom>
      <diagonal style="thin"/>
    </border>
    <border diagonalUp="1">
      <left style="thin"/>
      <right style="thin">
        <color rgb="FF000000"/>
      </right>
      <top style="double">
        <color rgb="FF000000"/>
      </top>
      <bottom style="thin">
        <color rgb="FF000000"/>
      </bottom>
      <diagonal style="thin"/>
    </border>
    <border diagonalUp="1">
      <left style="thin">
        <color rgb="FF000000"/>
      </left>
      <right style="thin">
        <color rgb="FF000000"/>
      </right>
      <top style="double">
        <color rgb="FF000000"/>
      </top>
      <bottom style="thin">
        <color rgb="FF000000"/>
      </bottom>
      <diagonal style="thin">
        <color rgb="FF000000"/>
      </diagonal>
    </border>
    <border diagonalUp="1">
      <left style="thin"/>
      <right style="thin"/>
      <top style="none">
        <color rgb="FF000000"/>
      </top>
      <bottom style="double"/>
      <diagonal style="thin"/>
    </border>
    <border>
      <left style="thin"/>
      <right style="none">
        <color rgb="FF000000"/>
      </right>
      <top style="thin"/>
      <bottom style="double"/>
      <diagonal style="none">
        <color rgb="FF000000"/>
      </diagonal>
    </border>
    <border>
      <left style="none">
        <color rgb="FF000000"/>
      </left>
      <right style="thin"/>
      <top style="thin"/>
      <bottom style="double"/>
      <diagonal style="none">
        <color rgb="FF000000"/>
      </diagonal>
    </border>
    <border>
      <left style="thin"/>
      <right style="thin"/>
      <top style="double"/>
      <bottom style="thin"/>
      <diagonal style="none">
        <color rgb="FF000000"/>
      </diagonal>
    </border>
    <border>
      <left style="none">
        <color rgb="FF000000"/>
      </left>
      <right style="none">
        <color rgb="FF000000"/>
      </right>
      <top style="double">
        <color rgb="FF5B9BD5"/>
      </top>
      <bottom style="thin">
        <color rgb="FF000000"/>
      </bottom>
      <diagonal style="none">
        <color rgb="FF000000"/>
      </diagonal>
    </border>
    <border>
      <left style="none">
        <color rgb="FF000000"/>
      </left>
      <right style="medium"/>
      <top style="thin">
        <color rgb="FF000000"/>
      </top>
      <bottom style="thin">
        <color rgb="FF000000"/>
      </bottom>
      <diagonal style="none">
        <color rgb="FF000000"/>
      </diagonal>
    </border>
    <border>
      <left style="none">
        <color rgb="FF000000"/>
      </left>
      <right style="thin">
        <color rgb="FF000000"/>
      </right>
      <top style="double">
        <color rgb="FF5B9BD5"/>
      </top>
      <bottom style="thin">
        <color rgb="FF000000"/>
      </bottom>
      <diagonal style="none">
        <color rgb="FF000000"/>
      </diagonal>
    </border>
    <border>
      <left style="none">
        <color rgb="FF000000"/>
      </left>
      <right style="medium"/>
      <top style="double">
        <color rgb="FF5B9BD5"/>
      </top>
      <bottom style="thin">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thin"/>
      <right style="thin"/>
      <top style="none">
        <color rgb="FF000000"/>
      </top>
      <bottom style="hair"/>
      <diagonal style="none">
        <color rgb="FF000000"/>
      </diagonal>
    </border>
    <border>
      <left style="thin"/>
      <right style="thin"/>
      <top style="hair"/>
      <bottom style="none">
        <color rgb="FF000000"/>
      </bottom>
      <diagonal style="none">
        <color rgb="FF000000"/>
      </diagonal>
    </border>
    <border>
      <left style="thin"/>
      <right style="thin"/>
      <top style="hair"/>
      <bottom style="hair"/>
      <diagonal style="none">
        <color rgb="FF000000"/>
      </diagonal>
    </border>
    <border>
      <left style="thin">
        <color rgb="FF000000"/>
      </left>
      <right style="none">
        <color rgb="FF000000"/>
      </right>
      <top style="thin">
        <color rgb="FF000000"/>
      </top>
      <bottom style="thin"/>
      <diagonal style="none">
        <color rgb="FF000000"/>
      </diagonal>
    </border>
    <border>
      <left style="none">
        <color rgb="FF000000"/>
      </left>
      <right style="none">
        <color rgb="FF000000"/>
      </right>
      <top style="thin">
        <color rgb="FF000000"/>
      </top>
      <bottom style="thin"/>
      <diagonal style="none">
        <color rgb="FF000000"/>
      </diagonal>
    </border>
    <border>
      <left style="thin"/>
      <right style="thin"/>
      <top style="thin">
        <color rgb="FF000000"/>
      </top>
      <bottom style="none">
        <color rgb="FF000000"/>
      </bottom>
      <diagonal style="none">
        <color rgb="FF000000"/>
      </diagonal>
    </border>
    <border>
      <left style="thin">
        <color rgb="FF000000"/>
      </left>
      <right style="thin"/>
      <top style="thin"/>
      <bottom style="hair"/>
      <diagonal style="none">
        <color rgb="FF000000"/>
      </diagonal>
    </border>
    <border>
      <left style="thin">
        <color rgb="FF000000"/>
      </left>
      <right style="none">
        <color rgb="FF000000"/>
      </right>
      <top style="thin">
        <color rgb="FF000000"/>
      </top>
      <bottom style="hair">
        <color rgb="FF000000"/>
      </bottom>
      <diagonal style="none">
        <color rgb="FF000000"/>
      </diagonal>
    </border>
    <border>
      <left style="none">
        <color rgb="FF000000"/>
      </left>
      <right style="thin">
        <color rgb="FF000000"/>
      </right>
      <top style="thin">
        <color rgb="FF000000"/>
      </top>
      <bottom style="hair">
        <color rgb="FF000000"/>
      </bottom>
      <diagonal style="none">
        <color rgb="FF000000"/>
      </diagonal>
    </border>
    <border>
      <left style="thin">
        <color rgb="FF000000"/>
      </left>
      <right style="thin"/>
      <top style="hair"/>
      <bottom style="hair"/>
      <diagonal style="none">
        <color rgb="FF000000"/>
      </diagonal>
    </border>
    <border diagonalUp="1">
      <left style="thin"/>
      <right style="thin">
        <color rgb="FF000000"/>
      </right>
      <top style="hair"/>
      <bottom style="hair"/>
      <diagonal style="thin"/>
    </border>
    <border>
      <left style="thin"/>
      <right style="none">
        <color rgb="FF000000"/>
      </right>
      <top style="hair"/>
      <bottom style="hair"/>
      <diagonal style="none">
        <color rgb="FF000000"/>
      </diagonal>
    </border>
    <border>
      <left style="none">
        <color rgb="FF000000"/>
      </left>
      <right style="none">
        <color rgb="FF000000"/>
      </right>
      <top style="hair"/>
      <bottom style="thin"/>
      <diagonal style="none">
        <color rgb="FF000000"/>
      </diagonal>
    </border>
    <border>
      <left style="thin"/>
      <right style="thin">
        <color rgb="FF000000"/>
      </right>
      <top style="none">
        <color rgb="FF000000"/>
      </top>
      <bottom style="hair"/>
      <diagonal style="none">
        <color rgb="FF000000"/>
      </diagonal>
    </border>
    <border>
      <left style="thin"/>
      <right style="none">
        <color rgb="FF000000"/>
      </right>
      <top style="hair"/>
      <bottom style="thin"/>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none">
        <color rgb="FF000000"/>
      </left>
      <right style="thin"/>
      <top style="hair"/>
      <bottom style="hair"/>
      <diagonal style="none">
        <color rgb="FF000000"/>
      </diagonal>
    </border>
    <border>
      <left style="none">
        <color rgb="FF000000"/>
      </left>
      <right style="thin"/>
      <top style="hair"/>
      <bottom style="thin"/>
      <diagonal style="none">
        <color rgb="FF000000"/>
      </diagonal>
    </border>
    <border>
      <left style="thin"/>
      <right style="none">
        <color rgb="FF000000"/>
      </right>
      <top style="none">
        <color rgb="FF000000"/>
      </top>
      <bottom style="hair"/>
      <diagonal style="none">
        <color rgb="FF000000"/>
      </diagonal>
    </border>
    <border>
      <left style="thin">
        <color rgb="FF000000"/>
      </left>
      <right style="thin"/>
      <top style="hair"/>
      <bottom style="none">
        <color rgb="FF000000"/>
      </bottom>
      <diagonal style="none">
        <color rgb="FF000000"/>
      </diagonal>
    </border>
    <border>
      <left style="thin">
        <color rgb="FF000000"/>
      </left>
      <right style="thin">
        <color rgb="FF000000"/>
      </right>
      <top style="hair">
        <color rgb="FF000000"/>
      </top>
      <bottom style="hair">
        <color rgb="FF000000"/>
      </bottom>
      <diagonal style="none">
        <color rgb="FF000000"/>
      </diagonal>
    </border>
    <border>
      <left style="thin">
        <color rgb="FF000000"/>
      </left>
      <right style="thin">
        <color rgb="FF000000"/>
      </right>
      <top style="hair">
        <color rgb="FF000000"/>
      </top>
      <bottom style="thin">
        <color rgb="FF000000"/>
      </bottom>
      <diagonal style="none">
        <color rgb="FF000000"/>
      </diagonal>
    </border>
    <border>
      <left style="medium"/>
      <right style="medium"/>
      <top style="medium"/>
      <bottom style="none">
        <color rgb="FF000000"/>
      </bottom>
      <diagonal style="none">
        <color rgb="FF000000"/>
      </diagonal>
    </border>
    <border>
      <left style="medium"/>
      <right style="medium"/>
      <top style="none">
        <color rgb="FF000000"/>
      </top>
      <bottom style="none">
        <color rgb="FF000000"/>
      </bottom>
      <diagonal style="none">
        <color rgb="FF000000"/>
      </diagonal>
    </border>
    <border>
      <left style="medium"/>
      <right style="medium"/>
      <top style="none">
        <color rgb="FF000000"/>
      </top>
      <bottom style="medium"/>
      <diagonal style="none">
        <color rgb="FF000000"/>
      </diagonal>
    </border>
    <border>
      <left style="medium"/>
      <right style="medium"/>
      <top style="medium"/>
      <bottom style="thin"/>
      <diagonal style="none">
        <color rgb="FF000000"/>
      </diagonal>
    </border>
    <border>
      <left style="medium"/>
      <right style="medium"/>
      <top style="thin">
        <color rgb="FF000000"/>
      </top>
      <bottom style="thin">
        <color rgb="FF000000"/>
      </bottom>
      <diagonal style="none">
        <color rgb="FF000000"/>
      </diagonal>
    </border>
    <border diagonalUp="1">
      <left style="medium"/>
      <right style="medium"/>
      <top style="thin">
        <color rgb="FF000000"/>
      </top>
      <bottom style="medium"/>
      <diagonal style="thin">
        <color rgb="FF000000"/>
      </diagonal>
    </border>
    <border>
      <left style="hair">
        <color rgb="FF000000"/>
      </left>
      <right style="none">
        <color rgb="FF000000"/>
      </right>
      <top style="hair">
        <color rgb="FF000000"/>
      </top>
      <bottom style="thin"/>
      <diagonal style="none">
        <color rgb="FF000000"/>
      </diagonal>
    </border>
    <border>
      <left style="none">
        <color rgb="FF000000"/>
      </left>
      <right style="hair">
        <color rgb="FF000000"/>
      </right>
      <top style="hair">
        <color rgb="FF000000"/>
      </top>
      <bottom style="thin"/>
      <diagonal style="none">
        <color rgb="FF000000"/>
      </diagonal>
    </border>
    <border>
      <left style="none">
        <color rgb="FF000000"/>
      </left>
      <right style="none">
        <color rgb="FF000000"/>
      </right>
      <top style="thin">
        <color rgb="FF000000"/>
      </top>
      <bottom style="hair">
        <color rgb="FF000000"/>
      </bottom>
      <diagonal style="none">
        <color rgb="FF000000"/>
      </diagonal>
    </border>
    <border>
      <left style="medium"/>
      <right style="thin"/>
      <top style="double"/>
      <bottom style="thin"/>
      <diagonal style="none">
        <color rgb="FF000000"/>
      </diagonal>
    </border>
    <border>
      <left style="thin"/>
      <right style="double"/>
      <top style="double"/>
      <bottom style="thin"/>
      <diagonal style="none">
        <color rgb="FF000000"/>
      </diagonal>
    </border>
    <border>
      <left style="double"/>
      <right style="thin"/>
      <top style="double"/>
      <bottom style="thin"/>
      <diagonal style="none">
        <color rgb="FF000000"/>
      </diagonal>
    </border>
    <border>
      <left style="thin"/>
      <right style="medium"/>
      <top style="double"/>
      <bottom style="thin"/>
      <diagonal style="none">
        <color rgb="FF000000"/>
      </diagonal>
    </border>
    <border>
      <left style="thin"/>
      <right style="double"/>
      <top style="thin"/>
      <bottom style="thin"/>
      <diagonal style="none">
        <color rgb="FF000000"/>
      </diagonal>
    </border>
    <border>
      <left style="double"/>
      <right style="thin"/>
      <top style="thin"/>
      <bottom style="thin"/>
      <diagonal style="none">
        <color rgb="FF000000"/>
      </diagonal>
    </border>
    <border>
      <left style="thin"/>
      <right style="double"/>
      <top style="thin"/>
      <bottom style="medium"/>
      <diagonal style="none">
        <color rgb="FF000000"/>
      </diagonal>
    </border>
    <border>
      <left style="double"/>
      <right style="thin"/>
      <top style="thin"/>
      <bottom style="medium"/>
      <diagonal style="none">
        <color rgb="FF000000"/>
      </diagonal>
    </border>
    <border>
      <left style="thin"/>
      <right style="none">
        <color rgb="FF000000"/>
      </right>
      <top style="medium"/>
      <bottom style="double"/>
      <diagonal style="none">
        <color rgb="FF000000"/>
      </diagonal>
    </border>
    <border>
      <left style="none">
        <color rgb="FF000000"/>
      </left>
      <right style="none">
        <color rgb="FF000000"/>
      </right>
      <top style="medium"/>
      <bottom style="double"/>
      <diagonal style="none">
        <color rgb="FF000000"/>
      </diagonal>
    </border>
    <border>
      <left style="none">
        <color rgb="FF000000"/>
      </left>
      <right style="medium"/>
      <top style="medium"/>
      <bottom style="double"/>
      <diagonal style="none">
        <color rgb="FF000000"/>
      </diagonal>
    </border>
    <border diagonalUp="1">
      <left style="thin">
        <color rgb="FF000000"/>
      </left>
      <right style="none">
        <color rgb="FF000000"/>
      </right>
      <top style="medium"/>
      <bottom style="thin">
        <color rgb="FF000000"/>
      </bottom>
      <diagonal style="thin">
        <color rgb="FF000000"/>
      </diagonal>
    </border>
    <border diagonalUp="1">
      <left style="none">
        <color rgb="FF000000"/>
      </left>
      <right style="thin">
        <color rgb="FF000000"/>
      </right>
      <top style="medium"/>
      <bottom style="thin">
        <color rgb="FF000000"/>
      </bottom>
      <diagonal style="thin">
        <color rgb="FF000000"/>
      </diagonal>
    </border>
    <border>
      <left style="thin"/>
      <right style="none">
        <color rgb="FF000000"/>
      </right>
      <top style="medium"/>
      <bottom style="medium"/>
      <diagonal style="none">
        <color rgb="FF000000"/>
      </diagonal>
    </border>
    <border>
      <left style="medium"/>
      <right style="medium"/>
      <top style="double">
        <color rgb="FF5B9BD5"/>
      </top>
      <bottom style="thin">
        <color rgb="FF000000"/>
      </bottom>
      <diagonal style="none">
        <color rgb="FF000000"/>
      </diagonal>
    </border>
    <border>
      <left style="thin"/>
      <right style="thin"/>
      <top style="medium"/>
      <bottom style="double"/>
      <diagonal style="none">
        <color rgb="FF000000"/>
      </diagonal>
    </border>
    <border>
      <left style="medium"/>
      <right style="medium"/>
      <top style="thin"/>
      <bottom style="none">
        <color rgb="FF000000"/>
      </bottom>
      <diagonal style="none">
        <color rgb="FF000000"/>
      </diagonal>
    </border>
    <border>
      <left style="none">
        <color rgb="FF000000"/>
      </left>
      <right style="none">
        <color rgb="FF000000"/>
      </right>
      <top style="thin"/>
      <bottom style="double"/>
      <diagonal style="none">
        <color rgb="FF000000"/>
      </diagonal>
    </border>
    <border>
      <left style="dotted"/>
      <right style="none">
        <color rgb="FF000000"/>
      </right>
      <top style="thin"/>
      <bottom style="dotted"/>
      <diagonal style="none">
        <color rgb="FF000000"/>
      </diagonal>
    </border>
    <border>
      <left style="dotted"/>
      <right style="none">
        <color rgb="FF000000"/>
      </right>
      <top style="dotted"/>
      <bottom style="dotted"/>
      <diagonal style="none">
        <color rgb="FF000000"/>
      </diagonal>
    </border>
    <border>
      <left style="none">
        <color rgb="FF000000"/>
      </left>
      <right style="none">
        <color rgb="FF000000"/>
      </right>
      <top style="dotted"/>
      <bottom style="dotted"/>
      <diagonal style="none">
        <color rgb="FF000000"/>
      </diagonal>
    </border>
    <border>
      <left style="none">
        <color rgb="FF000000"/>
      </left>
      <right style="thin"/>
      <top style="dotted"/>
      <bottom style="dotted"/>
      <diagonal style="none">
        <color rgb="FF000000"/>
      </diagonal>
    </border>
  </borders>
  <cellStyleXfs count="25">
    <xf numFmtId="0" fontId="0" fillId="0" borderId="0" xfId="0" applyAlignment="1">
      <alignment vertical="center"/>
    </xf>
    <xf numFmtId="9" fontId="2" fillId="0" borderId="0" xfId="0" applyNumberFormat="1" applyFont="1" applyAlignment="1">
      <alignment vertical="center"/>
    </xf>
    <xf numFmtId="38" fontId="2" fillId="0" borderId="0" xfId="0" applyNumberFormat="1" applyFont="1" applyAlignment="1">
      <alignment vertical="center"/>
    </xf>
    <xf numFmtId="38" fontId="2" fillId="0" borderId="0" xfId="0" applyNumberFormat="1" applyFont="1"/>
    <xf numFmtId="0" fontId="21" fillId="0" borderId="0" xfId="0" applyFont="1"/>
    <xf numFmtId="0" fontId="21" fillId="0" borderId="0" xfId="0" applyFont="1" applyAlignment="1">
      <alignment vertical="center"/>
    </xf>
    <xf numFmtId="0" fontId="2" fillId="0" borderId="0" xfId="0" applyFont="1" applyAlignment="1">
      <alignment vertical="center"/>
    </xf>
    <xf numFmtId="0" fontId="20" fillId="0" borderId="0" xfId="0" applyFont="1"/>
    <xf numFmtId="0" fontId="21" fillId="0" borderId="0" xfId="0" applyFont="1" applyAlignment="1">
      <alignment vertical="center"/>
    </xf>
    <xf numFmtId="0" fontId="2" fillId="0" borderId="0" xfId="0" applyFont="1"/>
    <xf numFmtId="0" fontId="21"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0" borderId="0" xfId="0" applyFont="1"/>
    <xf numFmtId="0" fontId="2" fillId="0" borderId="0" xfId="0" applyFont="1"/>
    <xf numFmtId="0" fontId="31" fillId="0" borderId="0" xfId="0" applyFont="1" applyAlignment="1">
      <alignment vertical="center"/>
    </xf>
    <xf numFmtId="0" fontId="19" fillId="0" borderId="0" xfId="0" applyFont="1" applyAlignment="1">
      <alignment vertical="center"/>
    </xf>
    <xf numFmtId="0" fontId="2" fillId="0" borderId="0" xfId="0" applyFont="1"/>
    <xf numFmtId="0" fontId="1" fillId="0" borderId="0" xfId="0" applyFont="1" applyAlignment="1">
      <alignment vertical="center"/>
    </xf>
    <xf numFmtId="0" fontId="155" fillId="0" borderId="0" xfId="0" applyFont="1" applyAlignment="1">
      <alignment vertical="center"/>
    </xf>
    <xf numFmtId="0" fontId="163" fillId="0" borderId="0" xfId="0" applyFont="1"/>
    <xf numFmtId="38" fontId="2" fillId="0" borderId="0" xfId="0" applyNumberFormat="1" applyFont="1" applyAlignment="1">
      <alignment vertical="center"/>
    </xf>
    <xf numFmtId="38" fontId="2" fillId="0" borderId="0" xfId="0" applyNumberFormat="1" applyFont="1"/>
    <xf numFmtId="9" fontId="2" fillId="0" borderId="0" xfId="0" applyNumberFormat="1" applyFont="1"/>
    <xf numFmtId="0" fontId="44" fillId="0" borderId="0" xfId="0" applyFont="1" applyAlignment="1">
      <alignment vertical="center"/>
    </xf>
  </cellStyleXfs>
  <cellXfs count="2777">
    <xf numFmtId="0" fontId="0" fillId="0" borderId="0" xfId="0"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0" xfId="0" applyFont="1" applyAlignment="1">
      <alignment horizontal="center" vertical="center"/>
    </xf>
    <xf numFmtId="0" fontId="6" fillId="0" borderId="8" xfId="0" applyFont="1" applyBorder="1" applyAlignment="1">
      <alignment vertical="center"/>
    </xf>
    <xf numFmtId="0" fontId="13" fillId="0" borderId="0" xfId="0" applyFont="1" applyAlignment="1">
      <alignment vertical="center"/>
    </xf>
    <xf numFmtId="0" fontId="16" fillId="0" borderId="0" xfId="0" applyFont="1" applyAlignment="1">
      <alignment vertical="center"/>
    </xf>
    <xf numFmtId="0" fontId="6" fillId="0" borderId="17" xfId="0" applyFont="1" applyBorder="1" applyAlignment="1">
      <alignment vertical="center"/>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7" fillId="6" borderId="0" xfId="0" applyFont="1" applyFill="1" applyAlignment="1">
      <alignment vertical="center"/>
    </xf>
    <xf numFmtId="0" fontId="6" fillId="6" borderId="0" xfId="0" applyFont="1" applyFill="1" applyAlignment="1">
      <alignment vertical="center"/>
    </xf>
    <xf numFmtId="0" fontId="6" fillId="6" borderId="0" xfId="0" applyFont="1" applyFill="1" applyAlignment="1">
      <alignment vertical="center"/>
    </xf>
    <xf numFmtId="0" fontId="6" fillId="0" borderId="0" xfId="0" applyFont="1" applyAlignment="1">
      <alignment vertical="center"/>
    </xf>
    <xf numFmtId="0" fontId="6" fillId="0" borderId="52" xfId="0" applyFont="1" applyBorder="1" applyAlignment="1">
      <alignment vertical="center"/>
    </xf>
    <xf numFmtId="0" fontId="6" fillId="0" borderId="40" xfId="0" applyFont="1" applyBorder="1" applyAlignment="1">
      <alignment vertical="center"/>
    </xf>
    <xf numFmtId="0" fontId="6" fillId="0" borderId="53" xfId="0" applyFont="1" applyBorder="1" applyAlignment="1">
      <alignment vertical="center"/>
    </xf>
    <xf numFmtId="0" fontId="6" fillId="0" borderId="48"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7" fillId="6" borderId="0" xfId="0" applyFont="1" applyFill="1" applyAlignment="1">
      <alignment vertical="center"/>
    </xf>
    <xf numFmtId="0" fontId="6" fillId="6" borderId="0" xfId="0" applyFont="1" applyFill="1" applyAlignment="1">
      <alignment vertical="center"/>
    </xf>
    <xf numFmtId="0" fontId="6" fillId="0" borderId="0" xfId="0" applyFont="1" applyAlignment="1">
      <alignment vertical="center"/>
    </xf>
    <xf numFmtId="0" fontId="11" fillId="0" borderId="1" xfId="0" applyFont="1" applyBorder="1" applyAlignment="1">
      <alignment vertical="center"/>
    </xf>
    <xf numFmtId="0" fontId="27" fillId="0" borderId="0" xfId="0" applyFont="1" applyAlignment="1">
      <alignment vertical="center"/>
    </xf>
    <xf numFmtId="0" fontId="27" fillId="0" borderId="0" xfId="0" applyFont="1" applyAlignment="1">
      <alignment vertical="center"/>
    </xf>
    <xf numFmtId="0" fontId="6" fillId="0" borderId="0" xfId="0" applyFont="1" applyAlignment="1">
      <alignment vertical="center"/>
    </xf>
    <xf numFmtId="0" fontId="6" fillId="7" borderId="21" xfId="0" applyFont="1" applyFill="1" applyBorder="1" applyAlignment="1">
      <alignment vertical="center"/>
    </xf>
    <xf numFmtId="0" fontId="6" fillId="7" borderId="48" xfId="0" applyFont="1" applyFill="1" applyBorder="1" applyAlignment="1">
      <alignment vertical="center"/>
    </xf>
    <xf numFmtId="0" fontId="6" fillId="7" borderId="12"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pplyAlignment="1">
      <alignment vertical="center"/>
    </xf>
    <xf numFmtId="0" fontId="22" fillId="0" borderId="0" xfId="0" applyFont="1" applyAlignment="1">
      <alignment vertical="center"/>
    </xf>
    <xf numFmtId="0" fontId="33" fillId="0" borderId="0" xfId="0" applyFont="1" applyAlignment="1">
      <alignment horizontal="center" vertical="center"/>
    </xf>
    <xf numFmtId="0" fontId="32" fillId="0" borderId="0" xfId="0" applyFont="1" applyAlignment="1" applyProtection="1">
      <alignment horizontal="center" vertical="center"/>
      <protection locked="0"/>
    </xf>
    <xf numFmtId="0" fontId="36" fillId="0" borderId="0" xfId="0" applyFont="1" applyProtection="1">
      <protection locked="0"/>
    </xf>
    <xf numFmtId="0" fontId="33" fillId="0" borderId="0" xfId="0" applyFont="1" applyAlignment="1" applyProtection="1">
      <alignment vertical="center" wrapText="1"/>
      <protection locked="0"/>
    </xf>
    <xf numFmtId="0" fontId="33" fillId="0" borderId="0" xfId="0" applyFont="1" applyAlignment="1">
      <alignment vertical="center" wrapText="1"/>
    </xf>
    <xf numFmtId="0" fontId="33" fillId="0" borderId="0" xfId="0" applyFont="1" applyAlignment="1" applyProtection="1">
      <alignment horizontal="center" vertical="center" wrapText="1" textRotation="255"/>
      <protection locked="0"/>
    </xf>
    <xf numFmtId="0" fontId="33" fillId="0" borderId="0" xfId="0" applyFont="1" applyAlignment="1">
      <alignment horizontal="center" vertical="center" wrapText="1" textRotation="255"/>
    </xf>
    <xf numFmtId="0" fontId="26"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lignment horizontal="left" vertical="center" wrapText="1"/>
    </xf>
    <xf numFmtId="0" fontId="37" fillId="0" borderId="0" xfId="0" applyFont="1" applyAlignment="1" applyProtection="1">
      <alignment vertical="center"/>
      <protection locked="0"/>
    </xf>
    <xf numFmtId="0" fontId="25" fillId="0" borderId="0" xfId="0" applyFont="1" applyAlignment="1">
      <alignment vertical="center"/>
    </xf>
    <xf numFmtId="0" fontId="35" fillId="0" borderId="0" xfId="0" applyFont="1" applyAlignment="1">
      <alignment vertical="center"/>
    </xf>
    <xf numFmtId="0" fontId="28" fillId="0" borderId="0" xfId="0" applyFont="1"/>
    <xf numFmtId="0" fontId="24" fillId="0" borderId="0" xfId="0" applyFont="1" applyAlignment="1">
      <alignment horizontal="left" vertical="center"/>
    </xf>
    <xf numFmtId="0" fontId="28" fillId="0" borderId="0" xfId="0" applyFont="1" applyAlignment="1">
      <alignment wrapText="1"/>
    </xf>
    <xf numFmtId="0" fontId="39" fillId="0" borderId="0" xfId="0" applyFont="1" applyAlignment="1">
      <alignment vertical="center"/>
    </xf>
    <xf numFmtId="0" fontId="28" fillId="0" borderId="0" xfId="0" applyFont="1" applyAlignment="1">
      <alignment horizontal="left" wrapText="1"/>
    </xf>
    <xf numFmtId="0" fontId="28" fillId="0" borderId="0" xfId="0" applyFont="1" applyAlignment="1">
      <alignment horizontal="left"/>
    </xf>
    <xf numFmtId="0" fontId="24" fillId="0" borderId="0" xfId="0" applyFont="1" applyAlignment="1">
      <alignment horizontal="left" vertical="center"/>
    </xf>
    <xf numFmtId="0" fontId="50" fillId="0" borderId="0" xfId="0" applyFont="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11" fillId="0" borderId="46" xfId="0" applyFont="1" applyBorder="1" applyAlignment="1">
      <alignment vertical="center"/>
    </xf>
    <xf numFmtId="0" fontId="6"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pplyAlignme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52"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pplyAlignment="1">
      <alignment vertical="center"/>
    </xf>
    <xf numFmtId="0" fontId="56" fillId="0" borderId="0" xfId="0" applyFont="1" applyAlignment="1">
      <alignment horizontal="right" vertical="center"/>
    </xf>
    <xf numFmtId="0" fontId="9" fillId="0" borderId="8" xfId="0" applyFont="1" applyBorder="1" applyAlignment="1">
      <alignment vertical="center"/>
    </xf>
    <xf numFmtId="0" fontId="6" fillId="0" borderId="0" xfId="0" applyFont="1" applyAlignment="1">
      <alignment vertical="center"/>
    </xf>
    <xf numFmtId="0" fontId="0" fillId="0" borderId="46" xfId="0" applyBorder="1" applyAlignment="1">
      <alignment vertical="center"/>
    </xf>
    <xf numFmtId="0" fontId="0" fillId="2" borderId="46" xfId="0" applyFill="1" applyBorder="1" applyAlignment="1">
      <alignment vertical="center"/>
    </xf>
    <xf numFmtId="0" fontId="58" fillId="0" borderId="46" xfId="0" applyFont="1" applyBorder="1" applyAlignment="1">
      <alignment vertical="center"/>
    </xf>
    <xf numFmtId="0" fontId="16" fillId="0" borderId="0" xfId="0" applyFont="1" applyAlignment="1">
      <alignment vertical="center"/>
    </xf>
    <xf numFmtId="0" fontId="6" fillId="0" borderId="0" xfId="0" applyFont="1" applyAlignme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0" applyFont="1" applyAlignment="1">
      <alignment shrinkToFit="1"/>
    </xf>
    <xf numFmtId="0" fontId="28" fillId="0" borderId="0" xfId="0"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horizontal="left" vertical="center" wrapText="1"/>
    </xf>
    <xf numFmtId="0" fontId="16" fillId="0" borderId="0" xfId="0" applyFont="1" applyAlignment="1">
      <alignment vertical="center"/>
    </xf>
    <xf numFmtId="0" fontId="0" fillId="0" borderId="74" xfId="0" applyBorder="1" applyAlignment="1">
      <alignment vertical="center"/>
    </xf>
    <xf numFmtId="0" fontId="9" fillId="0" borderId="17" xfId="0" applyFont="1" applyBorder="1" applyAlignment="1">
      <alignment vertical="center"/>
    </xf>
    <xf numFmtId="0" fontId="16" fillId="0" borderId="74" xfId="0" applyFont="1" applyBorder="1" applyAlignment="1">
      <alignment vertical="center"/>
    </xf>
    <xf numFmtId="0" fontId="8" fillId="0" borderId="17" xfId="0" applyFont="1" applyBorder="1" applyAlignment="1">
      <alignment vertical="center"/>
    </xf>
    <xf numFmtId="0" fontId="9" fillId="0" borderId="74" xfId="0" applyFont="1" applyBorder="1" applyAlignment="1">
      <alignment vertical="center"/>
    </xf>
    <xf numFmtId="0" fontId="9" fillId="0" borderId="84"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184" fontId="6" fillId="0" borderId="0" xfId="0" applyNumberFormat="1" applyFont="1" applyAlignment="1">
      <alignment vertical="center"/>
    </xf>
    <xf numFmtId="0" fontId="6" fillId="3" borderId="0" xfId="0" applyFont="1" applyFill="1" applyAlignment="1">
      <alignment vertical="center"/>
    </xf>
    <xf numFmtId="0" fontId="6" fillId="3" borderId="0" xfId="0" applyFont="1" applyFill="1" applyAlignment="1">
      <alignment vertical="center"/>
    </xf>
    <xf numFmtId="0" fontId="73" fillId="0" borderId="0" xfId="0" applyFont="1" applyAlignment="1">
      <alignment vertical="center"/>
    </xf>
    <xf numFmtId="0" fontId="6" fillId="3" borderId="0" xfId="0" applyFont="1" applyFill="1" applyAlignment="1">
      <alignment vertical="center"/>
    </xf>
    <xf numFmtId="0" fontId="74" fillId="0" borderId="0" xfId="0" applyFont="1" applyAlignment="1">
      <alignment vertical="center"/>
    </xf>
    <xf numFmtId="0" fontId="75"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28" fillId="0" borderId="0" xfId="0" applyFont="1" applyProtection="1">
      <protection locked="0"/>
    </xf>
    <xf numFmtId="0" fontId="28" fillId="3" borderId="0" xfId="0" applyFont="1" applyFill="1" applyProtection="1">
      <protection locked="0"/>
    </xf>
    <xf numFmtId="0" fontId="8" fillId="0" borderId="0" xfId="0" applyFont="1" applyAlignment="1">
      <alignment horizontal="left" vertical="center"/>
    </xf>
    <xf numFmtId="0" fontId="2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44" fillId="3" borderId="0" xfId="0"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62"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39" fillId="0" borderId="0" xfId="0" applyFont="1" applyAlignment="1">
      <alignment vertical="center"/>
    </xf>
    <xf numFmtId="0" fontId="24" fillId="0" borderId="0" xfId="0" applyFont="1" applyAlignment="1">
      <alignment vertical="center"/>
    </xf>
    <xf numFmtId="0" fontId="39" fillId="7" borderId="48" xfId="0" applyFont="1" applyFill="1" applyBorder="1" applyAlignment="1">
      <alignment horizontal="left" vertical="center" shrinkToFit="1"/>
    </xf>
    <xf numFmtId="0" fontId="44" fillId="0" borderId="0" xfId="0" applyFont="1" applyAlignment="1">
      <alignment horizontal="left" vertical="center"/>
    </xf>
    <xf numFmtId="0" fontId="45" fillId="0" borderId="0" xfId="0" applyFont="1" applyAlignment="1">
      <alignment horizontal="right" vertical="center"/>
    </xf>
    <xf numFmtId="0" fontId="44" fillId="0" borderId="0" xfId="0" applyFont="1" applyAlignment="1">
      <alignment horizontal="left" vertical="center" wrapText="1"/>
    </xf>
    <xf numFmtId="0" fontId="45" fillId="0" borderId="0" xfId="0" applyFont="1" applyAlignment="1">
      <alignment horizontal="right" vertical="top" wrapText="1"/>
    </xf>
    <xf numFmtId="0" fontId="9" fillId="8" borderId="51" xfId="0" applyFont="1" applyFill="1" applyBorder="1" applyAlignment="1">
      <alignment horizontal="center" vertical="center"/>
    </xf>
    <xf numFmtId="0" fontId="9" fillId="8" borderId="47" xfId="0"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0"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6" fillId="0" borderId="0" xfId="0" applyFont="1" applyAlignment="1">
      <alignment vertical="center"/>
    </xf>
    <xf numFmtId="0" fontId="0" fillId="0" borderId="0" xfId="0" applyAlignment="1" applyProtection="1">
      <alignment vertical="center"/>
      <protection locked="0"/>
    </xf>
    <xf numFmtId="0" fontId="70" fillId="0" borderId="0" xfId="0" applyFont="1" applyAlignment="1" applyProtection="1">
      <alignment vertical="center"/>
      <protection locked="0"/>
    </xf>
    <xf numFmtId="0" fontId="71"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70"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6" fillId="0" borderId="0" xfId="0" applyFont="1" applyAlignment="1">
      <alignment vertical="top"/>
    </xf>
    <xf numFmtId="0" fontId="8" fillId="0" borderId="0" xfId="0" applyFont="1" applyAlignment="1">
      <alignment vertical="top"/>
    </xf>
    <xf numFmtId="0" fontId="70" fillId="0" borderId="0" xfId="0" applyFont="1" applyAlignment="1">
      <alignment vertical="top"/>
    </xf>
    <xf numFmtId="0" fontId="0" fillId="0" borderId="0" xfId="0" applyAlignment="1">
      <alignment vertical="center"/>
    </xf>
    <xf numFmtId="40" fontId="0" fillId="0" borderId="0" xfId="0" applyNumberFormat="1" applyAlignment="1">
      <alignment vertical="center"/>
    </xf>
    <xf numFmtId="0" fontId="44" fillId="3" borderId="57" xfId="0" applyFont="1" applyFill="1" applyBorder="1" applyAlignment="1">
      <alignment horizontal="center" vertical="center" wrapText="1"/>
    </xf>
    <xf numFmtId="0" fontId="44" fillId="3" borderId="68" xfId="0" applyFont="1" applyFill="1" applyBorder="1" applyAlignment="1">
      <alignment vertical="center" wrapText="1"/>
    </xf>
    <xf numFmtId="38" fontId="44" fillId="5" borderId="27" xfId="0" applyNumberFormat="1" applyFont="1" applyFill="1" applyBorder="1" applyAlignment="1">
      <alignment vertical="center" shrinkToFit="1"/>
    </xf>
    <xf numFmtId="0" fontId="44" fillId="3" borderId="69" xfId="0" applyFont="1" applyFill="1" applyBorder="1" applyAlignment="1">
      <alignment horizontal="center" vertical="center" wrapText="1"/>
    </xf>
    <xf numFmtId="0" fontId="44" fillId="3" borderId="68" xfId="0" applyFont="1" applyFill="1" applyBorder="1" applyAlignment="1">
      <alignment horizontal="center" vertical="center" wrapText="1"/>
    </xf>
    <xf numFmtId="38" fontId="44" fillId="3" borderId="69" xfId="0" applyNumberFormat="1" applyFont="1" applyFill="1" applyBorder="1" applyAlignment="1">
      <alignment horizontal="center" vertical="center" wrapText="1"/>
    </xf>
    <xf numFmtId="0" fontId="44" fillId="3" borderId="70" xfId="0" applyFont="1" applyFill="1" applyBorder="1" applyAlignment="1">
      <alignment horizontal="center" vertical="center" wrapText="1"/>
    </xf>
    <xf numFmtId="38" fontId="0" fillId="0" borderId="0" xfId="0" applyNumberFormat="1" applyAlignment="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pplyAlignment="1">
      <alignment vertical="center"/>
    </xf>
    <xf numFmtId="0" fontId="16" fillId="3" borderId="12" xfId="0" applyFont="1" applyFill="1" applyBorder="1" applyAlignment="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pplyAlignment="1">
      <alignment vertical="center"/>
    </xf>
    <xf numFmtId="195" fontId="79" fillId="15" borderId="27" xfId="0" applyNumberFormat="1" applyFont="1" applyFill="1" applyBorder="1" applyAlignment="1">
      <alignment horizontal="center" vertical="center" shrinkToFit="1"/>
    </xf>
    <xf numFmtId="38" fontId="10" fillId="15" borderId="46" xfId="0" applyNumberFormat="1"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0" applyNumberFormat="1"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0" applyNumberFormat="1" applyFont="1" applyFill="1" applyBorder="1" applyAlignment="1">
      <alignment vertical="center" shrinkToFit="1"/>
    </xf>
    <xf numFmtId="38" fontId="3" fillId="15" borderId="46" xfId="0" applyNumberFormat="1" applyFont="1" applyFill="1" applyBorder="1" applyAlignment="1">
      <alignment vertical="center" wrapText="1"/>
    </xf>
    <xf numFmtId="38" fontId="10" fillId="15" borderId="46" xfId="0" applyNumberFormat="1"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pplyAlignment="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9" xfId="0" applyFont="1" applyFill="1" applyBorder="1" applyAlignment="1">
      <alignment horizontal="center" vertical="center" wrapText="1"/>
    </xf>
    <xf numFmtId="0" fontId="84" fillId="0" borderId="0" xfId="0" applyFont="1" applyAlignment="1">
      <alignment vertical="center"/>
    </xf>
    <xf numFmtId="0" fontId="37" fillId="0" borderId="0" xfId="0" applyFont="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0" applyFont="1" applyAlignment="1" applyProtection="1">
      <alignment vertical="center"/>
      <protection locked="0"/>
    </xf>
    <xf numFmtId="0" fontId="42" fillId="8" borderId="27" xfId="0" applyFont="1" applyFill="1" applyBorder="1" applyAlignment="1">
      <alignment horizontal="center" vertical="center" wrapText="1"/>
    </xf>
    <xf numFmtId="0" fontId="6" fillId="3" borderId="0" xfId="0" applyFont="1" applyFill="1" applyAlignment="1">
      <alignment vertical="center"/>
    </xf>
    <xf numFmtId="0" fontId="8" fillId="0" borderId="0" xfId="0" applyFont="1" applyAlignment="1">
      <alignment horizontal="left" vertical="center"/>
    </xf>
    <xf numFmtId="0" fontId="23" fillId="0" borderId="0" xfId="0" applyFont="1" applyAlignment="1" applyProtection="1">
      <alignment vertical="top"/>
      <protection locked="0"/>
    </xf>
    <xf numFmtId="0" fontId="23" fillId="0" borderId="0" xfId="0" applyFont="1" applyAlignment="1" applyProtection="1">
      <alignment vertical="top" wrapText="1"/>
      <protection locked="0"/>
    </xf>
    <xf numFmtId="0" fontId="32" fillId="0" borderId="51" xfId="0"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85" fillId="0" borderId="0" xfId="0" applyFont="1" applyAlignment="1" applyProtection="1">
      <alignment horizontal="right" vertical="top" wrapText="1"/>
      <protection locked="0"/>
    </xf>
    <xf numFmtId="0" fontId="85" fillId="0" borderId="0" xfId="0" applyFont="1" applyAlignment="1" applyProtection="1">
      <alignment vertical="top"/>
      <protection locked="0"/>
    </xf>
    <xf numFmtId="0" fontId="44" fillId="0" borderId="0" xfId="0" applyFont="1" applyAlignment="1">
      <alignment vertical="center"/>
    </xf>
    <xf numFmtId="0" fontId="44" fillId="0" borderId="0" xfId="0" applyFont="1" applyAlignment="1">
      <alignment vertical="center"/>
    </xf>
    <xf numFmtId="0" fontId="44" fillId="0" borderId="0" xfId="0" applyFont="1" applyAlignment="1">
      <alignment vertical="center" wrapText="1"/>
    </xf>
    <xf numFmtId="0" fontId="8" fillId="0" borderId="0" xfId="0" applyFont="1" applyAlignment="1">
      <alignment horizontal="left" vertical="center" inden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176" fontId="8" fillId="0" borderId="0" xfId="0" applyNumberFormat="1" applyFont="1" applyAlignment="1">
      <alignment vertical="center"/>
    </xf>
    <xf numFmtId="176"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0" applyNumberFormat="1" applyFont="1" applyFill="1" applyBorder="1" applyAlignment="1">
      <alignment horizontal="right" vertical="center" shrinkToFit="1"/>
    </xf>
    <xf numFmtId="186" fontId="86" fillId="5" borderId="25" xfId="0"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0" fontId="44" fillId="0" borderId="0" xfId="0" applyFont="1" applyAlignment="1">
      <alignment vertical="center"/>
    </xf>
    <xf numFmtId="189" fontId="57" fillId="3" borderId="0" xfId="0" applyNumberFormat="1" applyFont="1" applyFill="1" applyAlignment="1">
      <alignment horizontal="right" vertical="center" wrapText="1"/>
    </xf>
    <xf numFmtId="182" fontId="86" fillId="3" borderId="0" xfId="0" applyNumberFormat="1" applyFont="1" applyFill="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0" applyNumberFormat="1" applyFont="1" applyFill="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Alignment="1">
      <alignment vertical="center"/>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xf numFmtId="0" fontId="9"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horizontal="center" vertical="center"/>
    </xf>
    <xf numFmtId="0" fontId="44" fillId="0" borderId="0" xfId="0" applyFont="1" applyAlignment="1">
      <alignment horizontal="center" vertical="center" wrapText="1"/>
    </xf>
    <xf numFmtId="0" fontId="8" fillId="0" borderId="0" xfId="0" applyFont="1" applyAlignment="1">
      <alignment horizontal="left" vertical="center" wrapText="1"/>
    </xf>
    <xf numFmtId="0" fontId="8" fillId="0" borderId="43" xfId="0" applyFont="1" applyBorder="1" applyAlignment="1">
      <alignment vertical="center"/>
    </xf>
    <xf numFmtId="0" fontId="88" fillId="0" borderId="0" xfId="0" applyFont="1" applyAlignment="1">
      <alignment vertical="center"/>
    </xf>
    <xf numFmtId="0" fontId="28" fillId="0" borderId="0" xfId="0" applyFont="1" applyAlignment="1">
      <alignment vertical="center"/>
    </xf>
    <xf numFmtId="0" fontId="28" fillId="0" borderId="0" xfId="0" applyFont="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9" fillId="0" borderId="6" xfId="0" applyFont="1" applyBorder="1" applyAlignment="1">
      <alignment horizontal="center" vertical="center"/>
    </xf>
    <xf numFmtId="0" fontId="89" fillId="0" borderId="0" xfId="0" applyFont="1" applyAlignment="1">
      <alignment horizontal="center" vertical="center"/>
    </xf>
    <xf numFmtId="180" fontId="89"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pplyAlignment="1">
      <alignment vertical="center"/>
    </xf>
    <xf numFmtId="0" fontId="0" fillId="0" borderId="0" xfId="0" applyAlignment="1">
      <alignment vertical="center"/>
    </xf>
    <xf numFmtId="0" fontId="9" fillId="0" borderId="11" xfId="0" applyFont="1" applyBorder="1" applyAlignment="1">
      <alignment vertical="center"/>
    </xf>
    <xf numFmtId="0" fontId="9" fillId="0" borderId="0" xfId="0"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0" xfId="0" applyFont="1" applyAlignment="1">
      <alignment vertical="center"/>
    </xf>
    <xf numFmtId="0" fontId="39" fillId="0" borderId="11" xfId="0" applyFont="1" applyBorder="1" applyAlignment="1">
      <alignment vertical="center"/>
    </xf>
    <xf numFmtId="38" fontId="22" fillId="0" borderId="11" xfId="0" applyNumberFormat="1" applyFont="1" applyBorder="1" applyAlignment="1">
      <alignment vertical="center" shrinkToFit="1"/>
    </xf>
    <xf numFmtId="38" fontId="22" fillId="0" borderId="0" xfId="0" applyNumberFormat="1" applyFont="1" applyAlignment="1">
      <alignment vertical="center" shrinkToFit="1"/>
    </xf>
    <xf numFmtId="38" fontId="61" fillId="0" borderId="11" xfId="0" applyNumberFormat="1" applyFont="1" applyBorder="1" applyAlignment="1">
      <alignment vertical="center" shrinkToFit="1"/>
    </xf>
    <xf numFmtId="0" fontId="24" fillId="0" borderId="0" xfId="0" applyFont="1" applyAlignment="1">
      <alignment horizontal="left" vertical="center"/>
    </xf>
    <xf numFmtId="0" fontId="45" fillId="0" borderId="0" xfId="0" applyFont="1" applyAlignment="1">
      <alignment vertical="center" shrinkToFit="1"/>
    </xf>
    <xf numFmtId="3" fontId="61" fillId="0" borderId="11" xfId="0" applyNumberFormat="1" applyFont="1" applyBorder="1" applyAlignment="1">
      <alignment vertical="center" shrinkToFit="1"/>
    </xf>
    <xf numFmtId="0" fontId="48" fillId="0" borderId="46" xfId="0" applyFont="1" applyBorder="1" applyAlignment="1">
      <alignment vertical="top" wrapText="1" textRotation="255"/>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pplyAlignment="1">
      <alignment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wrapText="1" textRotation="255"/>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xf>
    <xf numFmtId="0" fontId="9"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vertical="center" wrapText="1"/>
    </xf>
    <xf numFmtId="176" fontId="9" fillId="0" borderId="0" xfId="0" applyNumberFormat="1" applyFont="1" applyAlignment="1">
      <alignment vertical="center"/>
    </xf>
    <xf numFmtId="176" fontId="9" fillId="0" borderId="0" xfId="0" applyNumberFormat="1" applyFont="1" applyAlignment="1">
      <alignment horizontal="center" vertical="center"/>
    </xf>
    <xf numFmtId="0" fontId="9" fillId="0" borderId="0" xfId="0" applyFont="1" applyAlignment="1">
      <alignment vertical="center" textRotation="255"/>
    </xf>
    <xf numFmtId="0" fontId="9" fillId="0" borderId="0" xfId="0" applyFont="1" applyAlignment="1">
      <alignment vertical="center" wrapText="1" shrinkToFit="1"/>
    </xf>
    <xf numFmtId="0" fontId="9" fillId="0" borderId="0" xfId="0" applyFont="1" applyAlignment="1">
      <alignment horizontal="center" vertical="center" shrinkToFit="1"/>
    </xf>
    <xf numFmtId="181" fontId="9" fillId="0" borderId="0" xfId="0" applyNumberFormat="1" applyFont="1" applyAlignment="1">
      <alignment horizontal="right" vertical="center" shrinkToFit="1"/>
    </xf>
    <xf numFmtId="183" fontId="9" fillId="0" borderId="0" xfId="0" applyNumberFormat="1" applyFont="1" applyAlignment="1">
      <alignment horizontal="center" vertical="center"/>
    </xf>
    <xf numFmtId="177" fontId="9" fillId="0" borderId="0" xfId="0" applyNumberFormat="1" applyFont="1" applyAlignment="1">
      <alignment horizontal="left" vertical="center"/>
    </xf>
    <xf numFmtId="0" fontId="9" fillId="0" borderId="0" xfId="0" applyFont="1" applyAlignment="1">
      <alignment horizontal="left" vertical="top" wrapText="1"/>
    </xf>
    <xf numFmtId="0" fontId="9" fillId="0" borderId="112" xfId="0" applyFont="1" applyBorder="1" applyAlignment="1">
      <alignment horizontal="center" vertical="center"/>
    </xf>
    <xf numFmtId="0" fontId="9" fillId="0" borderId="112" xfId="0" applyFont="1" applyBorder="1" applyAlignment="1">
      <alignment vertical="center"/>
    </xf>
    <xf numFmtId="0" fontId="9" fillId="0" borderId="113" xfId="0" applyFont="1" applyBorder="1" applyAlignment="1">
      <alignment vertical="center"/>
    </xf>
    <xf numFmtId="0" fontId="9" fillId="0" borderId="86" xfId="0" applyFont="1" applyBorder="1" applyAlignment="1">
      <alignment vertical="center"/>
    </xf>
    <xf numFmtId="0" fontId="9" fillId="0" borderId="46" xfId="0" applyFont="1" applyBorder="1" applyAlignment="1">
      <alignment horizontal="center" vertical="center"/>
    </xf>
    <xf numFmtId="0" fontId="38" fillId="0" borderId="86" xfId="0" applyFont="1" applyBorder="1" applyAlignment="1">
      <alignment horizontal="center" vertical="center"/>
    </xf>
    <xf numFmtId="0" fontId="9" fillId="0" borderId="0" xfId="0" applyFont="1" applyAlignment="1">
      <alignment horizontal="left" vertical="top" indent="1"/>
    </xf>
    <xf numFmtId="0" fontId="9" fillId="0" borderId="0" xfId="0" applyFont="1" applyAlignment="1">
      <alignment vertical="top"/>
    </xf>
    <xf numFmtId="0" fontId="38" fillId="0" borderId="86" xfId="0" applyFont="1" applyBorder="1" applyAlignment="1">
      <alignment vertical="center"/>
    </xf>
    <xf numFmtId="0" fontId="9" fillId="0" borderId="0" xfId="0" applyFont="1" applyAlignment="1">
      <alignment horizontal="left" vertical="top" wrapText="1" shrinkToFit="1"/>
    </xf>
    <xf numFmtId="0" fontId="9" fillId="0" borderId="0" xfId="0" applyFont="1" applyAlignment="1">
      <alignment vertical="top" wrapText="1" shrinkToFit="1"/>
    </xf>
    <xf numFmtId="198" fontId="9" fillId="5" borderId="0" xfId="0" applyNumberFormat="1" applyFont="1" applyFill="1" applyAlignment="1">
      <alignment vertical="center"/>
    </xf>
    <xf numFmtId="199" fontId="9" fillId="5" borderId="0" xfId="0" applyNumberFormat="1" applyFont="1" applyFill="1" applyAlignment="1">
      <alignment vertical="top" wrapText="1" shrinkToFit="1"/>
    </xf>
    <xf numFmtId="0" fontId="9" fillId="5" borderId="0" xfId="0"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0" applyNumberFormat="1" applyFont="1" applyFill="1" applyBorder="1" applyAlignment="1">
      <alignment vertical="center" shrinkToFit="1"/>
    </xf>
    <xf numFmtId="0" fontId="17" fillId="7" borderId="47" xfId="0" applyFont="1" applyFill="1" applyBorder="1" applyAlignment="1">
      <alignment horizontal="left" vertical="center" shrinkToFit="1"/>
    </xf>
    <xf numFmtId="38" fontId="17" fillId="5" borderId="47" xfId="0" applyNumberFormat="1" applyFont="1" applyFill="1" applyBorder="1" applyAlignment="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lignment horizontal="center" vertical="center" wrapText="1"/>
    </xf>
    <xf numFmtId="38" fontId="100" fillId="5" borderId="77" xfId="0" applyNumberFormat="1" applyFont="1" applyFill="1" applyBorder="1" applyAlignment="1">
      <alignment horizontal="right" vertical="center" shrinkToFit="1"/>
    </xf>
    <xf numFmtId="38" fontId="100" fillId="5" borderId="78" xfId="0" applyNumberFormat="1" applyFont="1" applyFill="1" applyBorder="1" applyAlignment="1">
      <alignment horizontal="right" vertical="center" shrinkToFit="1"/>
    </xf>
    <xf numFmtId="38" fontId="100" fillId="5" borderId="98" xfId="0" applyNumberFormat="1" applyFont="1" applyFill="1" applyBorder="1" applyAlignment="1">
      <alignment horizontal="right" vertical="center" shrinkToFit="1"/>
    </xf>
    <xf numFmtId="38" fontId="100" fillId="5" borderId="90" xfId="0" applyNumberFormat="1" applyFont="1" applyFill="1" applyBorder="1" applyAlignment="1">
      <alignment horizontal="right" vertical="center" shrinkToFit="1"/>
    </xf>
    <xf numFmtId="38" fontId="100" fillId="5" borderId="44" xfId="0" applyNumberFormat="1" applyFont="1" applyFill="1" applyBorder="1" applyAlignment="1">
      <alignment horizontal="right" vertical="center" shrinkToFit="1"/>
    </xf>
    <xf numFmtId="38" fontId="100" fillId="5" borderId="100" xfId="0" applyNumberFormat="1" applyFont="1" applyFill="1" applyBorder="1" applyAlignment="1">
      <alignment horizontal="right" vertical="center" shrinkToFit="1"/>
    </xf>
    <xf numFmtId="38" fontId="100" fillId="5" borderId="72" xfId="0" applyNumberFormat="1" applyFont="1" applyFill="1" applyBorder="1" applyAlignment="1">
      <alignment horizontal="right" vertical="center" shrinkToFit="1"/>
    </xf>
    <xf numFmtId="38" fontId="101" fillId="5" borderId="72" xfId="0" applyNumberFormat="1" applyFont="1" applyFill="1" applyBorder="1" applyAlignment="1">
      <alignment horizontal="left" vertical="center" shrinkToFit="1"/>
    </xf>
    <xf numFmtId="38" fontId="101" fillId="5" borderId="44" xfId="0" applyNumberFormat="1" applyFont="1" applyFill="1" applyBorder="1" applyAlignment="1">
      <alignment horizontal="left" vertical="center" shrinkToFit="1"/>
    </xf>
    <xf numFmtId="38" fontId="101" fillId="5" borderId="91" xfId="0" applyNumberFormat="1" applyFont="1" applyFill="1" applyBorder="1" applyAlignment="1">
      <alignment horizontal="left" vertical="center" shrinkToFit="1"/>
    </xf>
    <xf numFmtId="38" fontId="100" fillId="5" borderId="95" xfId="0" applyNumberFormat="1" applyFont="1" applyFill="1" applyBorder="1" applyAlignment="1">
      <alignment horizontal="right" vertical="center" shrinkToFit="1"/>
    </xf>
    <xf numFmtId="38" fontId="100" fillId="5" borderId="96" xfId="0" applyNumberFormat="1" applyFont="1" applyFill="1" applyBorder="1" applyAlignment="1">
      <alignment horizontal="right" vertical="center" shrinkToFit="1"/>
    </xf>
    <xf numFmtId="38" fontId="100" fillId="5" borderId="99" xfId="0" applyNumberFormat="1" applyFont="1" applyFill="1" applyBorder="1" applyAlignment="1">
      <alignment horizontal="right" vertical="center" shrinkToFit="1"/>
    </xf>
    <xf numFmtId="38" fontId="100" fillId="5" borderId="97" xfId="0" applyNumberFormat="1" applyFont="1" applyFill="1" applyBorder="1" applyAlignment="1">
      <alignment horizontal="right" vertical="center" shrinkToFit="1"/>
    </xf>
    <xf numFmtId="38" fontId="102" fillId="5" borderId="46" xfId="0" applyNumberFormat="1" applyFont="1" applyFill="1" applyBorder="1" applyAlignment="1">
      <alignment horizontal="center" vertical="center" shrinkToFit="1"/>
    </xf>
    <xf numFmtId="0" fontId="102" fillId="5" borderId="46" xfId="0" applyFont="1" applyFill="1" applyBorder="1" applyAlignment="1">
      <alignment horizontal="center" vertical="center" shrinkToFit="1"/>
    </xf>
    <xf numFmtId="0" fontId="99" fillId="5" borderId="46" xfId="0" applyFont="1" applyFill="1" applyBorder="1" applyAlignment="1">
      <alignment horizontal="center" vertical="center" shrinkToFit="1"/>
    </xf>
    <xf numFmtId="0" fontId="98" fillId="7" borderId="46" xfId="0" applyFont="1" applyFill="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3" fontId="103" fillId="7" borderId="0" xfId="0" applyNumberFormat="1" applyFont="1" applyFill="1" applyAlignment="1">
      <alignment vertical="center"/>
    </xf>
    <xf numFmtId="38" fontId="100" fillId="0" borderId="78" xfId="0" applyNumberFormat="1" applyFont="1" applyBorder="1" applyAlignment="1">
      <alignment horizontal="left" vertical="center" wrapText="1"/>
    </xf>
    <xf numFmtId="38" fontId="100" fillId="0" borderId="44" xfId="0" applyNumberFormat="1" applyFont="1" applyBorder="1" applyAlignment="1">
      <alignment horizontal="left" vertical="center" wrapText="1"/>
    </xf>
    <xf numFmtId="38" fontId="93" fillId="0" borderId="44" xfId="0" applyNumberFormat="1" applyFont="1" applyBorder="1" applyAlignment="1">
      <alignment horizontal="left" vertical="center" wrapText="1"/>
    </xf>
    <xf numFmtId="38" fontId="100" fillId="0" borderId="96" xfId="0" applyNumberFormat="1" applyFont="1" applyBorder="1" applyAlignment="1">
      <alignment horizontal="right" vertical="center" shrinkToFit="1"/>
    </xf>
    <xf numFmtId="38" fontId="101" fillId="0" borderId="44" xfId="0" applyNumberFormat="1" applyFont="1" applyBorder="1" applyAlignment="1">
      <alignment horizontal="left" vertical="center" wrapText="1"/>
    </xf>
    <xf numFmtId="38" fontId="100" fillId="0" borderId="93" xfId="0" applyNumberFormat="1" applyFont="1" applyBorder="1" applyAlignment="1">
      <alignment horizontal="right" vertical="center" shrinkToFit="1"/>
    </xf>
    <xf numFmtId="0" fontId="9" fillId="0" borderId="116" xfId="0" applyFont="1" applyBorder="1" applyAlignment="1">
      <alignment horizontal="right" vertical="center"/>
    </xf>
    <xf numFmtId="0" fontId="9" fillId="0" borderId="47" xfId="0" applyFont="1" applyBorder="1" applyAlignment="1">
      <alignment horizontal="right" vertical="center"/>
    </xf>
    <xf numFmtId="0" fontId="9" fillId="0" borderId="117" xfId="0" applyFont="1" applyBorder="1" applyAlignment="1">
      <alignment horizontal="left" vertical="center"/>
    </xf>
    <xf numFmtId="0" fontId="9" fillId="0" borderId="49" xfId="0" applyFont="1" applyBorder="1" applyAlignment="1">
      <alignment horizontal="left" vertical="center"/>
    </xf>
    <xf numFmtId="184" fontId="93" fillId="5" borderId="9" xfId="0"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pplyAlignment="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9" fillId="0" borderId="3" xfId="0" applyFont="1" applyBorder="1" applyAlignment="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pplyAlignment="1">
      <alignment vertical="center"/>
    </xf>
    <xf numFmtId="0" fontId="48" fillId="0" borderId="51" xfId="0" applyFont="1" applyBorder="1" applyAlignment="1">
      <alignment vertical="center"/>
    </xf>
    <xf numFmtId="0" fontId="48" fillId="0" borderId="135" xfId="0" applyFont="1" applyBorder="1" applyAlignment="1">
      <alignment vertical="center"/>
    </xf>
    <xf numFmtId="0" fontId="48" fillId="0" borderId="136" xfId="0" applyFont="1" applyBorder="1" applyAlignment="1">
      <alignment vertical="center"/>
    </xf>
    <xf numFmtId="0" fontId="48" fillId="0" borderId="3" xfId="0" applyFont="1" applyBorder="1" applyAlignment="1">
      <alignment vertical="center"/>
    </xf>
    <xf numFmtId="0" fontId="48" fillId="0" borderId="51" xfId="0" applyFont="1" applyBorder="1" applyAlignment="1">
      <alignment horizontal="center" vertical="center" wrapText="1"/>
    </xf>
    <xf numFmtId="0" fontId="6" fillId="0" borderId="0" xfId="0" applyFont="1" applyAlignment="1">
      <alignment vertical="center"/>
    </xf>
    <xf numFmtId="0" fontId="11" fillId="0" borderId="3" xfId="0" applyFont="1" applyBorder="1" applyAlignment="1">
      <alignment vertical="center"/>
    </xf>
    <xf numFmtId="0" fontId="7" fillId="0" borderId="0" xfId="0" applyFont="1" applyAlignment="1">
      <alignment horizontal="left" vertical="top"/>
    </xf>
    <xf numFmtId="0" fontId="7" fillId="0" borderId="0" xfId="0" applyFont="1" applyAlignment="1">
      <alignment horizontal="left"/>
    </xf>
    <xf numFmtId="0" fontId="7" fillId="0" borderId="0" xfId="0" applyFont="1" applyAlignment="1">
      <alignment vertical="center"/>
    </xf>
    <xf numFmtId="0" fontId="6" fillId="0" borderId="0" xfId="0" applyFont="1" applyAlignment="1">
      <alignment horizontal="right" vertical="center"/>
    </xf>
    <xf numFmtId="0" fontId="108" fillId="0" borderId="0" xfId="0" applyFont="1" applyAlignment="1">
      <alignment horizontal="left" vertical="center"/>
    </xf>
    <xf numFmtId="0" fontId="5" fillId="0" borderId="0" xfId="0" applyFont="1"/>
    <xf numFmtId="38" fontId="113" fillId="5" borderId="9" xfId="0" applyNumberFormat="1"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0" applyFont="1" applyAlignment="1">
      <alignment horizontal="left" vertical="center"/>
    </xf>
    <xf numFmtId="0" fontId="5" fillId="0" borderId="0" xfId="0" applyFont="1" applyAlignment="1">
      <alignment horizontal="center" vertical="center"/>
    </xf>
    <xf numFmtId="38" fontId="117" fillId="0" borderId="0" xfId="0" applyNumberFormat="1" applyFont="1" applyAlignment="1">
      <alignment vertical="center"/>
    </xf>
    <xf numFmtId="38" fontId="5" fillId="0" borderId="0" xfId="0" applyNumberFormat="1" applyFont="1" applyAlignment="1">
      <alignment vertical="center"/>
    </xf>
    <xf numFmtId="0" fontId="5" fillId="0" borderId="0" xfId="0" applyFont="1" applyAlignment="1">
      <alignment vertical="center"/>
    </xf>
    <xf numFmtId="0" fontId="13" fillId="0" borderId="0" xfId="0" applyFont="1" applyAlignment="1">
      <alignment horizontal="left" vertical="center" wrapText="1"/>
    </xf>
    <xf numFmtId="203" fontId="118" fillId="0" borderId="0" xfId="0" applyNumberFormat="1" applyFont="1" applyAlignment="1">
      <alignment horizontal="left" vertical="center"/>
    </xf>
    <xf numFmtId="203" fontId="116" fillId="0" borderId="51" xfId="0" applyNumberFormat="1" applyFont="1" applyBorder="1" applyAlignment="1">
      <alignment horizontal="center" vertical="center"/>
    </xf>
    <xf numFmtId="203" fontId="5" fillId="0" borderId="12" xfId="0"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0" applyNumberFormat="1" applyFont="1" applyFill="1" applyBorder="1" applyAlignment="1">
      <alignment horizontal="right" vertical="center"/>
    </xf>
    <xf numFmtId="38" fontId="119" fillId="5" borderId="48" xfId="0" applyNumberFormat="1" applyFont="1" applyFill="1" applyBorder="1" applyAlignment="1">
      <alignment horizontal="right" vertical="center"/>
    </xf>
    <xf numFmtId="0" fontId="6" fillId="0" borderId="0" xfId="0" applyFont="1"/>
    <xf numFmtId="0" fontId="6" fillId="0" borderId="0" xfId="0" applyFont="1"/>
    <xf numFmtId="0" fontId="119" fillId="0" borderId="0" xfId="0"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0"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0" applyNumberFormat="1" applyFont="1" applyFill="1" applyBorder="1" applyAlignment="1">
      <alignment vertical="center"/>
    </xf>
    <xf numFmtId="0" fontId="6" fillId="5" borderId="148" xfId="0" applyFont="1" applyFill="1" applyBorder="1" applyAlignment="1">
      <alignment vertical="center"/>
    </xf>
    <xf numFmtId="0" fontId="6" fillId="5" borderId="118" xfId="0" applyFont="1" applyFill="1" applyBorder="1" applyAlignment="1">
      <alignment vertical="center"/>
    </xf>
    <xf numFmtId="0" fontId="6" fillId="5" borderId="149" xfId="0" applyFont="1" applyFill="1" applyBorder="1" applyAlignment="1">
      <alignment vertical="center"/>
    </xf>
    <xf numFmtId="0" fontId="5" fillId="0" borderId="150" xfId="0" applyFont="1" applyBorder="1" applyAlignment="1">
      <alignment horizontal="center" shrinkToFit="1"/>
    </xf>
    <xf numFmtId="0" fontId="6" fillId="0" borderId="46" xfId="0" applyFont="1" applyBorder="1" applyAlignment="1">
      <alignment vertical="center" shrinkToFit="1"/>
    </xf>
    <xf numFmtId="38" fontId="6" fillId="5" borderId="46" xfId="0" applyNumberFormat="1" applyFont="1" applyFill="1" applyBorder="1" applyAlignment="1">
      <alignment vertical="center"/>
    </xf>
    <xf numFmtId="0" fontId="6" fillId="5" borderId="86" xfId="0" applyFont="1" applyFill="1" applyBorder="1" applyAlignment="1">
      <alignment vertical="center"/>
    </xf>
    <xf numFmtId="0" fontId="6" fillId="5" borderId="46" xfId="0" applyFont="1" applyFill="1" applyBorder="1" applyAlignment="1">
      <alignment vertical="center"/>
    </xf>
    <xf numFmtId="0" fontId="6" fillId="5" borderId="151" xfId="0" applyFont="1" applyFill="1" applyBorder="1" applyAlignment="1">
      <alignment vertical="center"/>
    </xf>
    <xf numFmtId="0" fontId="5" fillId="0" borderId="58" xfId="0"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0" applyNumberFormat="1" applyFont="1" applyFill="1" applyBorder="1" applyAlignment="1">
      <alignment vertical="center"/>
    </xf>
    <xf numFmtId="0" fontId="6" fillId="5" borderId="68" xfId="0" applyFont="1" applyFill="1" applyBorder="1" applyAlignment="1">
      <alignment vertical="center"/>
    </xf>
    <xf numFmtId="0" fontId="6" fillId="5" borderId="3" xfId="0" applyFont="1" applyFill="1" applyBorder="1" applyAlignment="1">
      <alignment vertical="center"/>
    </xf>
    <xf numFmtId="0" fontId="6" fillId="5" borderId="70" xfId="0" applyFont="1" applyFill="1" applyBorder="1" applyAlignment="1">
      <alignment vertical="center"/>
    </xf>
    <xf numFmtId="38" fontId="6" fillId="5" borderId="38" xfId="0" applyNumberFormat="1" applyFont="1" applyFill="1" applyBorder="1" applyAlignment="1">
      <alignment vertical="center"/>
    </xf>
    <xf numFmtId="38" fontId="6" fillId="5" borderId="39" xfId="0" applyNumberFormat="1" applyFont="1" applyFill="1" applyBorder="1" applyAlignment="1">
      <alignment vertical="center"/>
    </xf>
    <xf numFmtId="38" fontId="6" fillId="5" borderId="27" xfId="0" applyNumberFormat="1" applyFont="1" applyFill="1" applyBorder="1" applyAlignment="1">
      <alignment vertical="center"/>
    </xf>
    <xf numFmtId="38" fontId="6" fillId="5" borderId="28" xfId="0" applyNumberFormat="1" applyFont="1" applyFill="1" applyBorder="1" applyAlignment="1">
      <alignment vertical="center"/>
    </xf>
    <xf numFmtId="38" fontId="6" fillId="5" borderId="3" xfId="0" applyNumberFormat="1" applyFont="1" applyFill="1" applyBorder="1" applyAlignment="1">
      <alignment vertical="center"/>
    </xf>
    <xf numFmtId="38" fontId="6" fillId="5" borderId="105" xfId="0" applyNumberFormat="1" applyFont="1" applyFill="1" applyBorder="1" applyAlignment="1">
      <alignment vertical="center"/>
    </xf>
    <xf numFmtId="38" fontId="6" fillId="5" borderId="67" xfId="0" applyNumberFormat="1" applyFont="1" applyFill="1" applyBorder="1" applyAlignment="1">
      <alignment vertical="center"/>
    </xf>
    <xf numFmtId="0" fontId="6" fillId="5" borderId="152" xfId="0" applyFont="1" applyFill="1" applyBorder="1" applyAlignment="1">
      <alignment vertical="center"/>
    </xf>
    <xf numFmtId="0" fontId="83" fillId="0" borderId="82" xfId="0" applyFont="1" applyBorder="1" applyAlignment="1">
      <alignment horizontal="center" vertical="center"/>
    </xf>
    <xf numFmtId="38" fontId="119" fillId="5" borderId="82" xfId="0" applyNumberFormat="1" applyFont="1" applyFill="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196" fontId="6" fillId="0" borderId="0" xfId="0" applyNumberFormat="1" applyFont="1" applyAlignment="1">
      <alignment horizontal="center" vertical="center" shrinkToFit="1" readingOrder="1"/>
    </xf>
    <xf numFmtId="0" fontId="6" fillId="0" borderId="0" xfId="0" applyFont="1" applyAlignment="1">
      <alignment vertical="center" wrapText="1" shrinkToFit="1" readingOrder="1"/>
    </xf>
    <xf numFmtId="0" fontId="6" fillId="0" borderId="0" xfId="0" applyFont="1"/>
    <xf numFmtId="0" fontId="6" fillId="0" borderId="0" xfId="0" applyFont="1" applyAlignment="1">
      <alignment horizontal="center" vertical="center" shrinkToFit="1"/>
    </xf>
    <xf numFmtId="38" fontId="6" fillId="0" borderId="0" xfId="0" applyNumberFormat="1" applyFont="1" applyAlignment="1">
      <alignment horizontal="right" vertical="center" shrinkToFit="1" readingOrder="1"/>
    </xf>
    <xf numFmtId="38" fontId="6" fillId="0" borderId="0" xfId="0" applyNumberFormat="1" applyFont="1" applyAlignment="1">
      <alignment horizontal="right" vertical="center" wrapText="1"/>
    </xf>
    <xf numFmtId="0" fontId="6"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13" fillId="0" borderId="46" xfId="0" applyFont="1" applyBorder="1" applyAlignment="1">
      <alignment horizontal="center"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0" xfId="0" applyFont="1" applyAlignment="1">
      <alignment horizontal="left" vertical="center" wrapText="1"/>
    </xf>
    <xf numFmtId="0" fontId="6" fillId="0" borderId="48" xfId="0" applyFont="1" applyBorder="1"/>
    <xf numFmtId="0" fontId="12" fillId="0" borderId="47" xfId="0" applyFont="1" applyBorder="1" applyAlignment="1">
      <alignment vertical="center"/>
    </xf>
    <xf numFmtId="0" fontId="12" fillId="0" borderId="48" xfId="0" applyFont="1" applyBorder="1" applyAlignment="1">
      <alignment vertical="center"/>
    </xf>
    <xf numFmtId="0" fontId="13" fillId="0" borderId="0" xfId="0" applyFont="1" applyAlignment="1">
      <alignment horizontal="center" vertical="center" shrinkToFit="1"/>
    </xf>
    <xf numFmtId="0" fontId="9" fillId="0" borderId="0" xfId="0" applyFont="1"/>
    <xf numFmtId="0" fontId="9" fillId="0" borderId="0" xfId="0" applyFont="1" applyAlignment="1">
      <alignment horizontal="center" vertical="center"/>
    </xf>
    <xf numFmtId="0" fontId="121" fillId="0" borderId="0" xfId="0" applyFont="1" applyAlignment="1">
      <alignment horizontal="center" vertical="center"/>
    </xf>
    <xf numFmtId="0" fontId="9" fillId="0" borderId="0" xfId="0"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pplyAlignment="1">
      <alignment vertical="center"/>
    </xf>
    <xf numFmtId="38" fontId="38" fillId="5" borderId="7" xfId="0" applyNumberFormat="1" applyFont="1" applyFill="1" applyBorder="1" applyAlignment="1">
      <alignment horizontal="right" vertical="center"/>
    </xf>
    <xf numFmtId="0" fontId="0" fillId="0" borderId="12" xfId="0" applyBorder="1" applyAlignment="1">
      <alignment horizontal="center" vertical="center"/>
    </xf>
    <xf numFmtId="38" fontId="38" fillId="5" borderId="0" xfId="0" applyNumberFormat="1" applyFont="1" applyFill="1" applyAlignment="1">
      <alignment horizontal="right" vertical="center"/>
    </xf>
    <xf numFmtId="0" fontId="110" fillId="5" borderId="0" xfId="0" applyFont="1" applyFill="1" applyAlignment="1">
      <alignment horizontal="left" vertical="center"/>
    </xf>
    <xf numFmtId="0" fontId="120" fillId="0" borderId="0" xfId="0" applyFont="1"/>
    <xf numFmtId="0" fontId="5" fillId="0" borderId="0" xfId="0" applyFont="1" applyAlignment="1">
      <alignment wrapText="1"/>
    </xf>
    <xf numFmtId="0" fontId="7" fillId="0" borderId="0" xfId="0" applyFont="1" applyAlignment="1">
      <alignment horizontal="left" wrapText="1"/>
    </xf>
    <xf numFmtId="0" fontId="7" fillId="0" borderId="0" xfId="0" applyFont="1" applyAlignment="1">
      <alignment horizontal="right"/>
    </xf>
    <xf numFmtId="0" fontId="108" fillId="0" borderId="0" xfId="0" applyFont="1" applyAlignment="1">
      <alignment horizontal="right" vertical="center"/>
    </xf>
    <xf numFmtId="0" fontId="108" fillId="0" borderId="0" xfId="0" applyFont="1" applyAlignment="1">
      <alignment vertical="center"/>
    </xf>
    <xf numFmtId="0" fontId="6" fillId="2" borderId="91" xfId="0" applyFont="1" applyFill="1" applyBorder="1" applyAlignment="1">
      <alignment horizontal="center" vertical="center"/>
    </xf>
    <xf numFmtId="0" fontId="6" fillId="2" borderId="161" xfId="0" applyFont="1" applyFill="1" applyBorder="1" applyAlignment="1">
      <alignment horizontal="center" vertical="center" wrapText="1"/>
    </xf>
    <xf numFmtId="0" fontId="6" fillId="2" borderId="162" xfId="0" applyFont="1" applyFill="1" applyBorder="1" applyAlignment="1">
      <alignment horizontal="center" vertical="center" wrapText="1" shrinkToFit="1"/>
    </xf>
    <xf numFmtId="0" fontId="6" fillId="2" borderId="163" xfId="0" applyFont="1" applyFill="1" applyBorder="1" applyAlignment="1">
      <alignment horizontal="center" vertical="center" wrapText="1"/>
    </xf>
    <xf numFmtId="0" fontId="6" fillId="2" borderId="162" xfId="0" applyFont="1" applyFill="1" applyBorder="1" applyAlignment="1">
      <alignment horizontal="center" vertical="center" wrapText="1"/>
    </xf>
    <xf numFmtId="0" fontId="5" fillId="2" borderId="163" xfId="0" applyFont="1" applyFill="1" applyBorder="1" applyAlignment="1">
      <alignment horizontal="center" vertical="center" wrapText="1"/>
    </xf>
    <xf numFmtId="0" fontId="5" fillId="2" borderId="161" xfId="0" applyFont="1" applyFill="1" applyBorder="1" applyAlignment="1">
      <alignment horizontal="center" vertical="center" wrapText="1"/>
    </xf>
    <xf numFmtId="0" fontId="5" fillId="2" borderId="164" xfId="0" applyFont="1" applyFill="1" applyBorder="1" applyAlignment="1">
      <alignment horizontal="center" vertical="center" wrapText="1"/>
    </xf>
    <xf numFmtId="0" fontId="5" fillId="2" borderId="44" xfId="0" applyFont="1" applyFill="1" applyBorder="1" applyAlignment="1">
      <alignment horizontal="center" vertical="center" wrapText="1"/>
    </xf>
    <xf numFmtId="206" fontId="6" fillId="7" borderId="165" xfId="0" applyNumberFormat="1" applyFont="1" applyFill="1" applyBorder="1" applyAlignment="1">
      <alignment horizontal="center" vertical="center" shrinkToFit="1"/>
    </xf>
    <xf numFmtId="0" fontId="6" fillId="7" borderId="3" xfId="0" applyFont="1" applyFill="1" applyBorder="1" applyAlignment="1">
      <alignment vertical="center" shrinkToFit="1"/>
    </xf>
    <xf numFmtId="0" fontId="122" fillId="7" borderId="106" xfId="0" applyFont="1" applyFill="1" applyBorder="1" applyAlignment="1">
      <alignment horizontal="center" vertical="center" wrapText="1" shrinkToFit="1"/>
    </xf>
    <xf numFmtId="202" fontId="6" fillId="7" borderId="166" xfId="0" applyNumberFormat="1" applyFont="1" applyFill="1" applyBorder="1" applyAlignment="1">
      <alignment horizontal="right" vertical="center" shrinkToFit="1"/>
    </xf>
    <xf numFmtId="202" fontId="6" fillId="7" borderId="3" xfId="0" applyNumberFormat="1" applyFont="1" applyFill="1" applyBorder="1" applyAlignment="1">
      <alignment horizontal="right" vertical="center" shrinkToFit="1"/>
    </xf>
    <xf numFmtId="38" fontId="6" fillId="4" borderId="105" xfId="0" applyNumberFormat="1" applyFont="1" applyFill="1" applyBorder="1" applyAlignment="1">
      <alignment horizontal="right" vertical="center" shrinkToFit="1"/>
    </xf>
    <xf numFmtId="199" fontId="6" fillId="7" borderId="150" xfId="0" applyNumberFormat="1" applyFont="1" applyFill="1" applyBorder="1" applyAlignment="1">
      <alignment horizontal="center" vertical="center"/>
    </xf>
    <xf numFmtId="206" fontId="6" fillId="7" borderId="7" xfId="0" applyNumberFormat="1" applyFont="1" applyFill="1" applyBorder="1" applyAlignment="1">
      <alignment horizontal="center" vertical="center" shrinkToFit="1"/>
    </xf>
    <xf numFmtId="0" fontId="5" fillId="7" borderId="167" xfId="0" applyFont="1" applyFill="1" applyBorder="1" applyAlignment="1">
      <alignment horizontal="center" vertical="center"/>
    </xf>
    <xf numFmtId="0" fontId="5" fillId="7" borderId="44" xfId="0" applyFont="1" applyFill="1" applyBorder="1" applyAlignment="1">
      <alignment horizontal="center" vertical="center"/>
    </xf>
    <xf numFmtId="0" fontId="122" fillId="7" borderId="67" xfId="0" applyFont="1" applyFill="1" applyBorder="1" applyAlignment="1">
      <alignment horizontal="center" vertical="center" wrapText="1" shrinkToFit="1"/>
    </xf>
    <xf numFmtId="202" fontId="6" fillId="7" borderId="66" xfId="0" applyNumberFormat="1" applyFont="1" applyFill="1" applyBorder="1" applyAlignment="1">
      <alignment horizontal="right" vertical="center" shrinkToFit="1"/>
    </xf>
    <xf numFmtId="202" fontId="6" fillId="7" borderId="46" xfId="0" applyNumberFormat="1" applyFont="1" applyFill="1" applyBorder="1" applyAlignment="1">
      <alignment horizontal="right" vertical="center" shrinkToFit="1"/>
    </xf>
    <xf numFmtId="199" fontId="6" fillId="7" borderId="168" xfId="0" applyNumberFormat="1" applyFont="1" applyFill="1" applyBorder="1" applyAlignment="1">
      <alignment horizontal="center" vertical="center"/>
    </xf>
    <xf numFmtId="206" fontId="6" fillId="7" borderId="51" xfId="0" applyNumberFormat="1" applyFont="1" applyFill="1" applyBorder="1" applyAlignment="1">
      <alignment horizontal="center" vertical="center" shrinkToFit="1"/>
    </xf>
    <xf numFmtId="0" fontId="5" fillId="7" borderId="169" xfId="0" applyFont="1" applyFill="1" applyBorder="1" applyAlignment="1">
      <alignment horizontal="center" vertical="center"/>
    </xf>
    <xf numFmtId="206" fontId="6" fillId="7" borderId="170" xfId="0" applyNumberFormat="1" applyFont="1" applyFill="1" applyBorder="1" applyAlignment="1">
      <alignment horizontal="center" vertical="center" shrinkToFit="1"/>
    </xf>
    <xf numFmtId="0" fontId="122" fillId="7" borderId="171" xfId="0" applyFont="1" applyFill="1" applyBorder="1" applyAlignment="1">
      <alignment horizontal="center" vertical="center" wrapText="1" shrinkToFit="1"/>
    </xf>
    <xf numFmtId="38" fontId="6" fillId="4" borderId="67" xfId="0" applyNumberFormat="1" applyFont="1" applyFill="1" applyBorder="1" applyAlignment="1">
      <alignment horizontal="right" vertical="center" shrinkToFit="1"/>
    </xf>
    <xf numFmtId="206" fontId="6" fillId="7" borderId="172" xfId="0" applyNumberFormat="1" applyFont="1" applyFill="1" applyBorder="1" applyAlignment="1">
      <alignment horizontal="center" vertical="center" shrinkToFit="1"/>
    </xf>
    <xf numFmtId="0" fontId="6" fillId="7" borderId="101" xfId="0" applyFont="1" applyFill="1" applyBorder="1" applyAlignment="1">
      <alignment vertical="center" shrinkToFit="1"/>
    </xf>
    <xf numFmtId="0" fontId="122" fillId="7" borderId="175" xfId="0" applyFont="1" applyFill="1" applyBorder="1" applyAlignment="1">
      <alignment horizontal="center" vertical="center" wrapText="1" shrinkToFit="1"/>
    </xf>
    <xf numFmtId="202" fontId="6" fillId="7" borderId="176" xfId="0" applyNumberFormat="1" applyFont="1" applyFill="1" applyBorder="1" applyAlignment="1">
      <alignment horizontal="right" vertical="center" shrinkToFit="1"/>
    </xf>
    <xf numFmtId="202" fontId="6" fillId="7" borderId="177" xfId="0" applyNumberFormat="1" applyFont="1" applyFill="1" applyBorder="1" applyAlignment="1">
      <alignment horizontal="right" vertical="center" shrinkToFit="1"/>
    </xf>
    <xf numFmtId="38" fontId="6" fillId="4" borderId="175" xfId="0" applyNumberFormat="1" applyFont="1" applyFill="1" applyBorder="1" applyAlignment="1">
      <alignment horizontal="right" vertical="center" shrinkToFit="1"/>
    </xf>
    <xf numFmtId="199" fontId="6" fillId="7" borderId="176" xfId="0" applyNumberFormat="1" applyFont="1" applyFill="1" applyBorder="1" applyAlignment="1">
      <alignment horizontal="center" vertical="center"/>
    </xf>
    <xf numFmtId="206" fontId="6" fillId="7" borderId="177" xfId="0" applyNumberFormat="1" applyFont="1" applyFill="1" applyBorder="1" applyAlignment="1">
      <alignment horizontal="center" vertical="center" shrinkToFit="1"/>
    </xf>
    <xf numFmtId="0" fontId="5" fillId="7" borderId="178" xfId="0" applyFont="1" applyFill="1" applyBorder="1" applyAlignment="1">
      <alignment horizontal="center" vertical="center"/>
    </xf>
    <xf numFmtId="206" fontId="6" fillId="18" borderId="181" xfId="0" applyNumberFormat="1" applyFont="1" applyFill="1" applyBorder="1" applyAlignment="1">
      <alignment horizontal="center" vertical="center"/>
    </xf>
    <xf numFmtId="0" fontId="6" fillId="18" borderId="0" xfId="0" applyFont="1" applyFill="1" applyAlignment="1">
      <alignment vertical="center" shrinkToFit="1"/>
    </xf>
    <xf numFmtId="0" fontId="123" fillId="18" borderId="0" xfId="0" applyFont="1" applyFill="1" applyAlignment="1">
      <alignment vertical="center"/>
    </xf>
    <xf numFmtId="0" fontId="6" fillId="18" borderId="0" xfId="0" applyFont="1" applyFill="1" applyAlignment="1">
      <alignment vertical="center"/>
    </xf>
    <xf numFmtId="0" fontId="122" fillId="18" borderId="17" xfId="0" applyFont="1" applyFill="1" applyBorder="1" applyAlignment="1">
      <alignment horizontal="center" vertical="center" wrapText="1" shrinkToFit="1"/>
    </xf>
    <xf numFmtId="202" fontId="6" fillId="18" borderId="74" xfId="0" applyNumberFormat="1" applyFont="1" applyFill="1" applyBorder="1" applyAlignment="1">
      <alignment horizontal="right" vertical="center" shrinkToFit="1"/>
    </xf>
    <xf numFmtId="202" fontId="6" fillId="18" borderId="7" xfId="0" applyNumberFormat="1" applyFont="1" applyFill="1" applyBorder="1" applyAlignment="1">
      <alignment horizontal="right" vertical="center" shrinkToFit="1"/>
    </xf>
    <xf numFmtId="38" fontId="6" fillId="18" borderId="106" xfId="0" applyNumberFormat="1" applyFont="1" applyFill="1" applyBorder="1" applyAlignment="1">
      <alignment horizontal="right" vertical="center" shrinkToFit="1"/>
    </xf>
    <xf numFmtId="199" fontId="6" fillId="18" borderId="150" xfId="0" applyNumberFormat="1" applyFont="1" applyFill="1" applyBorder="1" applyAlignment="1">
      <alignment horizontal="center" vertical="center"/>
    </xf>
    <xf numFmtId="206" fontId="6" fillId="18" borderId="11" xfId="0" applyNumberFormat="1" applyFont="1" applyFill="1" applyBorder="1" applyAlignment="1">
      <alignment horizontal="center" vertical="center"/>
    </xf>
    <xf numFmtId="0" fontId="5" fillId="18" borderId="167" xfId="0" applyFont="1" applyFill="1" applyBorder="1" applyAlignment="1">
      <alignment horizontal="center" vertical="center"/>
    </xf>
    <xf numFmtId="0" fontId="5" fillId="19" borderId="182" xfId="0" applyFont="1" applyFill="1" applyBorder="1" applyAlignment="1">
      <alignment horizontal="center" vertical="center"/>
    </xf>
    <xf numFmtId="38" fontId="6" fillId="4" borderId="186" xfId="0" applyNumberFormat="1" applyFont="1" applyFill="1" applyBorder="1" applyAlignment="1">
      <alignment horizontal="right" vertical="center" shrinkToFit="1"/>
    </xf>
    <xf numFmtId="38" fontId="6" fillId="4" borderId="187" xfId="0" applyNumberFormat="1" applyFont="1" applyFill="1" applyBorder="1" applyAlignment="1">
      <alignment horizontal="right" vertical="center" shrinkToFit="1"/>
    </xf>
    <xf numFmtId="38" fontId="6" fillId="4" borderId="188" xfId="0" applyNumberFormat="1" applyFont="1" applyFill="1" applyBorder="1" applyAlignment="1">
      <alignment horizontal="right" vertical="center" shrinkToFit="1"/>
    </xf>
    <xf numFmtId="0" fontId="6" fillId="0" borderId="189" xfId="0" applyFont="1" applyBorder="1" applyAlignment="1">
      <alignment vertical="center"/>
    </xf>
    <xf numFmtId="206" fontId="6" fillId="0" borderId="190" xfId="0" applyNumberFormat="1" applyFont="1" applyBorder="1" applyAlignment="1">
      <alignment vertical="center"/>
    </xf>
    <xf numFmtId="0" fontId="6" fillId="0" borderId="191" xfId="0" applyFont="1" applyBorder="1" applyAlignment="1">
      <alignment vertical="center"/>
    </xf>
    <xf numFmtId="0" fontId="5" fillId="0" borderId="192" xfId="0" applyFont="1" applyBorder="1"/>
    <xf numFmtId="0" fontId="5" fillId="0" borderId="0" xfId="0" applyFont="1" applyAlignment="1">
      <alignment horizontal="left" vertical="center" wrapText="1"/>
    </xf>
    <xf numFmtId="203" fontId="118" fillId="0" borderId="12" xfId="0" applyNumberFormat="1" applyFont="1" applyBorder="1" applyAlignment="1">
      <alignment horizontal="left" vertical="center"/>
    </xf>
    <xf numFmtId="0" fontId="119" fillId="0" borderId="12" xfId="0" applyFont="1" applyBorder="1" applyAlignment="1">
      <alignment horizontal="right" vertical="center" wrapText="1" shrinkToFit="1"/>
    </xf>
    <xf numFmtId="0" fontId="119" fillId="0" borderId="0" xfId="0" applyFont="1" applyAlignment="1">
      <alignment horizontal="right" vertical="center"/>
    </xf>
    <xf numFmtId="203" fontId="119" fillId="0" borderId="0" xfId="0" applyNumberFormat="1" applyFont="1" applyAlignment="1">
      <alignment horizontal="left"/>
    </xf>
    <xf numFmtId="0" fontId="5" fillId="0" borderId="0" xfId="0" applyFont="1" applyAlignment="1">
      <alignment horizontal="right"/>
    </xf>
    <xf numFmtId="0" fontId="120" fillId="0" borderId="0" xfId="0" applyFont="1" applyAlignment="1">
      <alignment vertical="center"/>
    </xf>
    <xf numFmtId="0" fontId="5" fillId="0" borderId="0" xfId="0" applyFont="1" applyAlignment="1">
      <alignment horizontal="center" vertical="center" shrinkToFit="1"/>
    </xf>
    <xf numFmtId="0" fontId="5" fillId="2" borderId="47" xfId="0" applyFont="1" applyFill="1" applyBorder="1" applyAlignment="1">
      <alignment horizontal="center" vertical="center" wrapText="1" shrinkToFit="1" readingOrder="1"/>
    </xf>
    <xf numFmtId="0" fontId="5" fillId="2" borderId="46" xfId="0" applyFont="1" applyFill="1" applyBorder="1" applyAlignment="1">
      <alignment horizontal="center" vertical="center" wrapText="1"/>
    </xf>
    <xf numFmtId="38" fontId="5" fillId="4" borderId="5" xfId="0" applyNumberFormat="1" applyFont="1" applyFill="1" applyBorder="1" applyAlignment="1">
      <alignment horizontal="right" vertical="center" wrapText="1" shrinkToFit="1" readingOrder="1"/>
    </xf>
    <xf numFmtId="38" fontId="5" fillId="4" borderId="86" xfId="0" applyNumberFormat="1" applyFont="1" applyFill="1" applyBorder="1" applyAlignment="1">
      <alignment horizontal="right" vertical="center" wrapText="1"/>
    </xf>
    <xf numFmtId="38" fontId="5" fillId="4" borderId="47" xfId="0" applyNumberFormat="1" applyFont="1" applyFill="1" applyBorder="1" applyAlignment="1">
      <alignment horizontal="right" vertical="center" wrapText="1" shrinkToFit="1" readingOrder="1"/>
    </xf>
    <xf numFmtId="38" fontId="5" fillId="4" borderId="86" xfId="0" applyNumberFormat="1" applyFont="1" applyFill="1" applyBorder="1" applyAlignment="1">
      <alignment horizontal="right" vertical="center" shrinkToFit="1" readingOrder="1"/>
    </xf>
    <xf numFmtId="38" fontId="5" fillId="4" borderId="46" xfId="0" applyNumberFormat="1" applyFont="1" applyFill="1" applyBorder="1" applyAlignment="1">
      <alignment horizontal="right" vertical="center" wrapText="1" shrinkToFit="1" readingOrder="1"/>
    </xf>
    <xf numFmtId="38" fontId="5" fillId="4" borderId="138" xfId="0" applyNumberFormat="1" applyFont="1" applyFill="1" applyBorder="1" applyAlignment="1">
      <alignment horizontal="right" vertical="center" shrinkToFit="1" readingOrder="1"/>
    </xf>
    <xf numFmtId="38" fontId="5" fillId="4" borderId="193" xfId="0" applyNumberFormat="1" applyFont="1" applyFill="1" applyBorder="1" applyAlignment="1">
      <alignment horizontal="right" vertical="center" shrinkToFit="1" readingOrder="1"/>
    </xf>
    <xf numFmtId="38" fontId="5" fillId="4" borderId="7" xfId="0" applyNumberFormat="1" applyFont="1" applyFill="1" applyBorder="1" applyAlignment="1">
      <alignment horizontal="right" vertical="center" wrapText="1"/>
    </xf>
    <xf numFmtId="38" fontId="5" fillId="4" borderId="116" xfId="0" applyNumberFormat="1" applyFont="1" applyFill="1" applyBorder="1" applyAlignment="1">
      <alignment horizontal="right" vertical="center" shrinkToFit="1" readingOrder="1"/>
    </xf>
    <xf numFmtId="38" fontId="5" fillId="4" borderId="196" xfId="0" applyNumberFormat="1" applyFont="1" applyFill="1" applyBorder="1" applyAlignment="1">
      <alignment horizontal="right" vertical="center" shrinkToFit="1" readingOrder="1"/>
    </xf>
    <xf numFmtId="0" fontId="6" fillId="0" borderId="0" xfId="0" applyFont="1" applyAlignment="1">
      <alignment horizontal="center" vertical="center" wrapText="1"/>
    </xf>
    <xf numFmtId="0" fontId="5" fillId="0" borderId="0" xfId="0" applyFont="1" applyAlignment="1">
      <alignment vertical="center" wrapText="1"/>
    </xf>
    <xf numFmtId="0" fontId="13" fillId="0" borderId="46"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6" fillId="0" borderId="0" xfId="0" applyFont="1" applyAlignment="1">
      <alignment vertical="center"/>
    </xf>
    <xf numFmtId="0" fontId="13" fillId="0" borderId="0" xfId="0" applyFont="1" applyAlignment="1">
      <alignment vertical="center"/>
    </xf>
    <xf numFmtId="0" fontId="13" fillId="0" borderId="8" xfId="0"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Alignment="1">
      <alignment horizontal="right" vertical="center"/>
    </xf>
    <xf numFmtId="0" fontId="13" fillId="0" borderId="0" xfId="0" applyFont="1" applyAlignment="1">
      <alignment horizontal="center" vertical="center" shrinkToFit="1"/>
    </xf>
    <xf numFmtId="0" fontId="13" fillId="0" borderId="11" xfId="0" applyFont="1" applyBorder="1" applyAlignment="1">
      <alignment horizontal="left" vertical="center" wrapText="1"/>
    </xf>
    <xf numFmtId="0" fontId="118" fillId="3" borderId="13" xfId="0" applyFont="1" applyFill="1" applyBorder="1" applyAlignment="1">
      <alignment horizontal="center" vertical="center" wrapText="1" shrinkToFit="1" readingOrder="1"/>
    </xf>
    <xf numFmtId="202" fontId="6" fillId="5" borderId="83" xfId="0" applyNumberFormat="1" applyFont="1" applyFill="1" applyBorder="1" applyAlignment="1">
      <alignment vertical="center"/>
    </xf>
    <xf numFmtId="38" fontId="119" fillId="5" borderId="83" xfId="0" applyNumberFormat="1" applyFont="1" applyFill="1" applyBorder="1" applyAlignment="1">
      <alignment vertical="center"/>
    </xf>
    <xf numFmtId="0" fontId="7" fillId="0" borderId="0" xfId="0" applyFont="1" applyAlignment="1">
      <alignment horizontal="left" vertical="top"/>
    </xf>
    <xf numFmtId="0" fontId="110" fillId="0" borderId="0" xfId="0" applyFont="1" applyAlignment="1">
      <alignment horizontal="left" vertical="center"/>
    </xf>
    <xf numFmtId="0" fontId="119" fillId="0" borderId="48" xfId="0" applyFont="1" applyBorder="1" applyAlignment="1">
      <alignment vertical="center"/>
    </xf>
    <xf numFmtId="0" fontId="5" fillId="0" borderId="0" xfId="0" applyFont="1"/>
    <xf numFmtId="0" fontId="0" fillId="0" borderId="0" xfId="0" applyAlignment="1">
      <alignment vertical="center"/>
    </xf>
    <xf numFmtId="0" fontId="6" fillId="3" borderId="11" xfId="0" applyFont="1" applyFill="1" applyBorder="1" applyAlignment="1">
      <alignment horizontal="center"/>
    </xf>
    <xf numFmtId="203" fontId="5" fillId="0" borderId="0" xfId="0" applyNumberFormat="1" applyFont="1" applyAlignment="1">
      <alignment horizontal="left" vertical="center"/>
    </xf>
    <xf numFmtId="0" fontId="119" fillId="0" borderId="0" xfId="0" applyFont="1" applyAlignment="1">
      <alignment vertical="center"/>
    </xf>
    <xf numFmtId="0" fontId="112" fillId="3" borderId="197" xfId="0" applyFont="1" applyFill="1" applyBorder="1" applyAlignment="1">
      <alignment horizontal="center" vertical="center" shrinkToFit="1"/>
    </xf>
    <xf numFmtId="38" fontId="38" fillId="5" borderId="46" xfId="0" applyNumberFormat="1" applyFont="1" applyFill="1" applyBorder="1" applyAlignment="1">
      <alignment horizontal="right" vertical="center"/>
    </xf>
    <xf numFmtId="38" fontId="38" fillId="5" borderId="51" xfId="0" applyNumberFormat="1" applyFont="1" applyFill="1" applyBorder="1" applyAlignment="1">
      <alignment vertical="center"/>
    </xf>
    <xf numFmtId="38" fontId="38" fillId="5" borderId="7" xfId="0" applyNumberFormat="1" applyFont="1" applyFill="1" applyBorder="1" applyAlignment="1">
      <alignment vertical="center"/>
    </xf>
    <xf numFmtId="38" fontId="38" fillId="5" borderId="3" xfId="0" applyNumberFormat="1" applyFont="1" applyFill="1" applyBorder="1" applyAlignment="1">
      <alignment vertical="center"/>
    </xf>
    <xf numFmtId="0" fontId="0" fillId="13" borderId="0" xfId="0" applyFill="1" applyAlignment="1">
      <alignment vertical="center"/>
    </xf>
    <xf numFmtId="0" fontId="4" fillId="0" borderId="6" xfId="0" applyFont="1" applyBorder="1" applyAlignment="1">
      <alignment horizontal="center" vertical="center" wrapText="1"/>
    </xf>
    <xf numFmtId="0" fontId="113" fillId="0" borderId="0" xfId="0" applyFont="1" applyAlignment="1">
      <alignment vertical="center"/>
    </xf>
    <xf numFmtId="0" fontId="7" fillId="0" borderId="0" xfId="0" applyFont="1" applyAlignment="1">
      <alignment horizontal="right" vertical="center"/>
    </xf>
    <xf numFmtId="0" fontId="7" fillId="0" borderId="0" xfId="0" applyFont="1"/>
    <xf numFmtId="0" fontId="6" fillId="0" borderId="0" xfId="0" applyFont="1"/>
    <xf numFmtId="0" fontId="6" fillId="0" borderId="0" xfId="0" applyFont="1" applyAlignment="1">
      <alignment horizontal="left" vertical="center"/>
    </xf>
    <xf numFmtId="0" fontId="108" fillId="0" borderId="0" xfId="0" applyFont="1" applyAlignment="1">
      <alignment horizontal="center" vertical="center"/>
    </xf>
    <xf numFmtId="0" fontId="6" fillId="0" borderId="12" xfId="0" applyFont="1" applyBorder="1" applyAlignment="1">
      <alignment horizontal="right" vertical="center"/>
    </xf>
    <xf numFmtId="0" fontId="124" fillId="0" borderId="0" xfId="0" applyFont="1" applyAlignment="1">
      <alignment horizontal="center" vertical="center"/>
    </xf>
    <xf numFmtId="0" fontId="5" fillId="2" borderId="44" xfId="0" applyFont="1" applyFill="1" applyBorder="1" applyAlignment="1">
      <alignment horizontal="center" vertical="center" shrinkToFit="1"/>
    </xf>
    <xf numFmtId="0" fontId="6" fillId="0" borderId="0" xfId="0" applyFont="1" applyAlignment="1">
      <alignment horizontal="center" vertical="center"/>
    </xf>
    <xf numFmtId="206" fontId="6" fillId="7" borderId="78" xfId="0" applyNumberFormat="1" applyFont="1" applyFill="1" applyBorder="1" applyAlignment="1">
      <alignment horizontal="center" vertical="center" wrapText="1"/>
    </xf>
    <xf numFmtId="207" fontId="6" fillId="7" borderId="78" xfId="0" applyNumberFormat="1" applyFont="1" applyFill="1" applyBorder="1" applyAlignment="1">
      <alignment horizontal="center" vertical="center" shrinkToFit="1"/>
    </xf>
    <xf numFmtId="208" fontId="6" fillId="7" borderId="78" xfId="0" applyNumberFormat="1" applyFont="1" applyFill="1" applyBorder="1" applyAlignment="1">
      <alignment horizontal="center" vertical="center" shrinkToFit="1"/>
    </xf>
    <xf numFmtId="209" fontId="6" fillId="7" borderId="78" xfId="0" applyNumberFormat="1" applyFont="1" applyFill="1" applyBorder="1" applyAlignment="1">
      <alignment horizontal="center" vertical="center" shrinkToFit="1"/>
    </xf>
    <xf numFmtId="210" fontId="6" fillId="4" borderId="78" xfId="0" applyNumberFormat="1" applyFont="1" applyFill="1" applyBorder="1" applyAlignment="1">
      <alignment horizontal="center" vertical="center" shrinkToFit="1"/>
    </xf>
    <xf numFmtId="0" fontId="6" fillId="7" borderId="78" xfId="0" applyFont="1" applyFill="1" applyBorder="1" applyAlignment="1">
      <alignment horizontal="center" vertical="center" wrapText="1"/>
    </xf>
    <xf numFmtId="199" fontId="126" fillId="4" borderId="44" xfId="0" applyNumberFormat="1" applyFont="1" applyFill="1" applyBorder="1" applyAlignment="1">
      <alignment horizontal="left" vertical="center" wrapText="1" shrinkToFit="1"/>
    </xf>
    <xf numFmtId="0" fontId="13" fillId="7" borderId="78" xfId="0" applyFont="1" applyFill="1" applyBorder="1" applyAlignment="1">
      <alignment vertical="center" wrapText="1"/>
    </xf>
    <xf numFmtId="0" fontId="6" fillId="0" borderId="181" xfId="0" applyFont="1" applyBorder="1" applyAlignment="1">
      <alignment horizontal="center" vertical="center"/>
    </xf>
    <xf numFmtId="206" fontId="6" fillId="7" borderId="44" xfId="0" applyNumberFormat="1" applyFont="1" applyFill="1" applyBorder="1" applyAlignment="1">
      <alignment horizontal="center" vertical="center" wrapText="1"/>
    </xf>
    <xf numFmtId="207" fontId="6" fillId="7" borderId="44" xfId="0" applyNumberFormat="1" applyFont="1" applyFill="1" applyBorder="1" applyAlignment="1">
      <alignment horizontal="center" vertical="center" shrinkToFit="1"/>
    </xf>
    <xf numFmtId="208" fontId="6" fillId="7" borderId="44" xfId="0" applyNumberFormat="1" applyFont="1" applyFill="1" applyBorder="1" applyAlignment="1">
      <alignment horizontal="center" vertical="center" shrinkToFit="1"/>
    </xf>
    <xf numFmtId="209" fontId="6" fillId="7" borderId="44" xfId="0" applyNumberFormat="1" applyFont="1" applyFill="1" applyBorder="1" applyAlignment="1">
      <alignment horizontal="center" vertical="center" shrinkToFit="1"/>
    </xf>
    <xf numFmtId="210" fontId="6" fillId="4" borderId="44" xfId="0" applyNumberFormat="1" applyFont="1" applyFill="1" applyBorder="1" applyAlignment="1">
      <alignment horizontal="center" vertical="center" shrinkToFit="1"/>
    </xf>
    <xf numFmtId="0" fontId="6" fillId="7" borderId="44" xfId="0" applyFont="1" applyFill="1" applyBorder="1" applyAlignment="1">
      <alignment horizontal="center" vertical="center" wrapText="1"/>
    </xf>
    <xf numFmtId="0" fontId="13" fillId="7" borderId="44" xfId="0" applyFont="1" applyFill="1" applyBorder="1" applyAlignment="1">
      <alignment vertical="center" wrapText="1"/>
    </xf>
    <xf numFmtId="207" fontId="6" fillId="7" borderId="203" xfId="0" applyNumberFormat="1" applyFont="1" applyFill="1" applyBorder="1" applyAlignment="1">
      <alignment horizontal="center" vertical="center" shrinkToFit="1"/>
    </xf>
    <xf numFmtId="209" fontId="6" fillId="7" borderId="203" xfId="0" applyNumberFormat="1" applyFont="1" applyFill="1" applyBorder="1" applyAlignment="1">
      <alignment horizontal="center" vertical="center" shrinkToFit="1"/>
    </xf>
    <xf numFmtId="0" fontId="6" fillId="7" borderId="203" xfId="0" applyFont="1" applyFill="1" applyBorder="1" applyAlignment="1">
      <alignment horizontal="center" vertical="center" wrapText="1"/>
    </xf>
    <xf numFmtId="0" fontId="13" fillId="7" borderId="203" xfId="0" applyFont="1" applyFill="1" applyBorder="1" applyAlignment="1">
      <alignment vertical="center" wrapText="1"/>
    </xf>
    <xf numFmtId="206" fontId="6" fillId="7" borderId="203" xfId="0" applyNumberFormat="1" applyFont="1" applyFill="1" applyBorder="1" applyAlignment="1">
      <alignment horizontal="center" vertical="center" wrapText="1"/>
    </xf>
    <xf numFmtId="206" fontId="6" fillId="18" borderId="203" xfId="0" applyNumberFormat="1" applyFont="1" applyFill="1" applyBorder="1" applyAlignment="1">
      <alignment horizontal="center" vertical="center" wrapText="1"/>
    </xf>
    <xf numFmtId="207" fontId="6" fillId="18" borderId="203" xfId="0" applyNumberFormat="1" applyFont="1" applyFill="1" applyBorder="1" applyAlignment="1">
      <alignment horizontal="center" vertical="center" shrinkToFit="1"/>
    </xf>
    <xf numFmtId="0" fontId="6" fillId="18" borderId="0" xfId="0" applyFont="1" applyFill="1" applyAlignment="1">
      <alignment vertical="center"/>
    </xf>
    <xf numFmtId="211" fontId="6" fillId="18" borderId="44" xfId="0" applyNumberFormat="1" applyFont="1" applyFill="1" applyBorder="1" applyAlignment="1">
      <alignment horizontal="center" vertical="center" wrapText="1"/>
    </xf>
    <xf numFmtId="208" fontId="123" fillId="18" borderId="203" xfId="0" applyNumberFormat="1" applyFont="1" applyFill="1" applyBorder="1" applyAlignment="1">
      <alignment horizontal="center" vertical="center"/>
    </xf>
    <xf numFmtId="210" fontId="6" fillId="18" borderId="203" xfId="0" applyNumberFormat="1" applyFont="1" applyFill="1" applyBorder="1" applyAlignment="1">
      <alignment horizontal="center" vertical="center" wrapText="1"/>
    </xf>
    <xf numFmtId="0" fontId="6" fillId="18" borderId="203" xfId="0" applyFont="1" applyFill="1" applyBorder="1" applyAlignment="1">
      <alignment horizontal="center" vertical="center" wrapText="1"/>
    </xf>
    <xf numFmtId="199" fontId="5" fillId="18" borderId="44" xfId="0" applyNumberFormat="1" applyFont="1" applyFill="1" applyBorder="1" applyAlignment="1">
      <alignment horizontal="left" vertical="center" wrapText="1" shrinkToFit="1"/>
    </xf>
    <xf numFmtId="0" fontId="13" fillId="18" borderId="203" xfId="0" applyFont="1" applyFill="1" applyBorder="1" applyAlignment="1">
      <alignment vertical="center" wrapText="1"/>
    </xf>
    <xf numFmtId="206" fontId="6" fillId="0" borderId="0" xfId="0" applyNumberFormat="1" applyFont="1" applyAlignment="1">
      <alignment horizontal="center" vertical="center" wrapText="1"/>
    </xf>
    <xf numFmtId="207" fontId="6" fillId="0" borderId="0" xfId="0" applyNumberFormat="1" applyFont="1" applyAlignment="1">
      <alignment horizontal="center" vertical="center" shrinkToFit="1"/>
    </xf>
    <xf numFmtId="208" fontId="6" fillId="0" borderId="0" xfId="0" applyNumberFormat="1" applyFont="1" applyAlignment="1">
      <alignment horizontal="center" vertical="center" wrapText="1"/>
    </xf>
    <xf numFmtId="211" fontId="6" fillId="0" borderId="0" xfId="0" applyNumberFormat="1" applyFont="1" applyAlignment="1">
      <alignment horizontal="center" vertical="center" wrapText="1"/>
    </xf>
    <xf numFmtId="210" fontId="6" fillId="0" borderId="0" xfId="0" applyNumberFormat="1" applyFont="1" applyAlignment="1">
      <alignment horizontal="center" vertical="center" wrapText="1"/>
    </xf>
    <xf numFmtId="0" fontId="6" fillId="0" borderId="0" xfId="0" applyFont="1" applyAlignment="1">
      <alignment horizontal="center" vertical="center" wrapText="1"/>
    </xf>
    <xf numFmtId="199" fontId="6" fillId="0" borderId="0" xfId="0" applyNumberFormat="1" applyFont="1" applyAlignment="1">
      <alignment horizontal="left" vertical="center" shrinkToFit="1"/>
    </xf>
    <xf numFmtId="199" fontId="5" fillId="0" borderId="0" xfId="0" applyNumberFormat="1" applyFont="1" applyAlignment="1">
      <alignment horizontal="left" vertical="center" wrapText="1" shrinkToFit="1"/>
    </xf>
    <xf numFmtId="199" fontId="126" fillId="0" borderId="0" xfId="0" applyNumberFormat="1" applyFont="1" applyAlignment="1">
      <alignment horizontal="left" vertical="center" wrapText="1" shrinkToFit="1"/>
    </xf>
    <xf numFmtId="0" fontId="6" fillId="0" borderId="0" xfId="0" applyFont="1" applyAlignment="1">
      <alignment vertical="center" wrapText="1"/>
    </xf>
    <xf numFmtId="0" fontId="5" fillId="0" borderId="46" xfId="0" applyFont="1" applyBorder="1" applyAlignment="1">
      <alignment horizontal="center" vertical="center" shrinkToFit="1"/>
    </xf>
    <xf numFmtId="0" fontId="5" fillId="0" borderId="46" xfId="0" applyFont="1" applyBorder="1" applyAlignment="1">
      <alignment horizontal="center" vertical="center" wrapText="1"/>
    </xf>
    <xf numFmtId="210" fontId="6" fillId="0" borderId="46" xfId="0" applyNumberFormat="1" applyFont="1" applyBorder="1" applyAlignment="1">
      <alignment horizontal="center" vertical="center" wrapText="1"/>
    </xf>
    <xf numFmtId="209" fontId="6" fillId="4" borderId="46" xfId="0" applyNumberFormat="1" applyFont="1" applyFill="1" applyBorder="1" applyAlignment="1">
      <alignment horizontal="center" vertical="center" wrapText="1"/>
    </xf>
    <xf numFmtId="210" fontId="6" fillId="4" borderId="46" xfId="0" applyNumberFormat="1" applyFont="1" applyFill="1" applyBorder="1" applyAlignment="1">
      <alignment horizontal="center" vertical="center" wrapText="1"/>
    </xf>
    <xf numFmtId="199" fontId="6" fillId="0" borderId="0" xfId="0" applyNumberFormat="1" applyFont="1" applyAlignment="1">
      <alignment horizontal="center" vertical="center" wrapText="1"/>
    </xf>
    <xf numFmtId="199" fontId="6" fillId="0" borderId="0" xfId="0" applyNumberFormat="1" applyFont="1" applyAlignment="1">
      <alignment horizontal="right" vertical="center" wrapText="1"/>
    </xf>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54" fillId="0" borderId="0" xfId="0" applyFont="1" applyAlignment="1">
      <alignment vertical="center"/>
    </xf>
    <xf numFmtId="0" fontId="128" fillId="0" borderId="46" xfId="0" applyFont="1" applyBorder="1" applyAlignment="1">
      <alignment vertical="center" wrapText="1"/>
    </xf>
    <xf numFmtId="0" fontId="129" fillId="20" borderId="46" xfId="0" applyFont="1" applyFill="1" applyBorder="1" applyAlignment="1">
      <alignment horizontal="center" vertical="center" wrapText="1"/>
    </xf>
    <xf numFmtId="0" fontId="129" fillId="0" borderId="0" xfId="0" applyFont="1" applyAlignment="1">
      <alignment horizontal="left" vertical="center"/>
    </xf>
    <xf numFmtId="0" fontId="128" fillId="20" borderId="46" xfId="0" applyFont="1" applyFill="1" applyBorder="1" applyAlignment="1">
      <alignment horizontal="center" vertical="center"/>
    </xf>
    <xf numFmtId="0" fontId="128" fillId="0" borderId="0" xfId="0" applyFont="1" applyAlignment="1">
      <alignment horizontal="left" vertical="center"/>
    </xf>
    <xf numFmtId="0" fontId="130" fillId="0" borderId="0" xfId="0" applyFont="1" applyAlignment="1">
      <alignment vertical="center"/>
    </xf>
    <xf numFmtId="0" fontId="128" fillId="0" borderId="0" xfId="0" applyFont="1" applyAlignment="1">
      <alignment vertical="center"/>
    </xf>
    <xf numFmtId="0" fontId="128" fillId="0" borderId="0" xfId="0" applyFont="1" applyAlignment="1">
      <alignment vertical="center" wrapText="1"/>
    </xf>
    <xf numFmtId="0" fontId="128" fillId="0" borderId="0" xfId="0" applyFont="1" applyAlignment="1">
      <alignment horizontal="center" vertical="center"/>
    </xf>
    <xf numFmtId="0" fontId="130" fillId="0" borderId="46" xfId="0" applyFont="1" applyBorder="1" applyAlignment="1">
      <alignment horizontal="center" vertical="center" wrapText="1"/>
    </xf>
    <xf numFmtId="0" fontId="128" fillId="0" borderId="46" xfId="0" applyFont="1" applyBorder="1" applyAlignment="1">
      <alignment horizontal="center" vertical="center" wrapText="1"/>
    </xf>
    <xf numFmtId="0" fontId="129" fillId="20" borderId="47" xfId="0" applyFont="1" applyFill="1" applyBorder="1" applyAlignment="1">
      <alignment horizontal="center" vertical="center" wrapText="1"/>
    </xf>
    <xf numFmtId="0" fontId="130" fillId="0" borderId="204" xfId="0" applyFont="1" applyBorder="1" applyAlignment="1">
      <alignment vertical="center" wrapText="1"/>
    </xf>
    <xf numFmtId="0" fontId="130" fillId="0" borderId="205" xfId="0" applyFont="1" applyBorder="1" applyAlignment="1">
      <alignment vertical="center" wrapText="1"/>
    </xf>
    <xf numFmtId="0" fontId="128" fillId="0" borderId="46" xfId="0" applyFont="1" applyBorder="1" applyAlignment="1">
      <alignment vertical="top" wrapText="1"/>
    </xf>
    <xf numFmtId="0" fontId="128" fillId="0" borderId="46" xfId="0" applyFont="1" applyBorder="1" applyAlignment="1">
      <alignment vertical="top"/>
    </xf>
    <xf numFmtId="0" fontId="128" fillId="20" borderId="47" xfId="0" applyFont="1" applyFill="1" applyBorder="1" applyAlignment="1">
      <alignment horizontal="center" vertical="center"/>
    </xf>
    <xf numFmtId="0" fontId="130" fillId="0" borderId="46" xfId="0" applyFont="1" applyBorder="1" applyAlignment="1">
      <alignment vertical="center" wrapText="1"/>
    </xf>
    <xf numFmtId="0" fontId="130" fillId="0" borderId="7" xfId="0" applyFont="1" applyBorder="1" applyAlignment="1">
      <alignment vertical="center"/>
    </xf>
    <xf numFmtId="0" fontId="130" fillId="0" borderId="135" xfId="0" applyFont="1" applyBorder="1" applyAlignment="1">
      <alignment vertical="center" wrapText="1"/>
    </xf>
    <xf numFmtId="0" fontId="130" fillId="0" borderId="136" xfId="0" applyFont="1" applyBorder="1" applyAlignment="1">
      <alignment vertical="center" wrapText="1"/>
    </xf>
    <xf numFmtId="0" fontId="130" fillId="0" borderId="206" xfId="0" applyFont="1" applyBorder="1" applyAlignment="1">
      <alignment vertical="center" wrapText="1"/>
    </xf>
    <xf numFmtId="0" fontId="128" fillId="0" borderId="46" xfId="0" applyFont="1" applyBorder="1" applyAlignment="1">
      <alignment horizontal="left" vertical="top"/>
    </xf>
    <xf numFmtId="0" fontId="130" fillId="0" borderId="7" xfId="0" applyFont="1" applyBorder="1" applyAlignment="1">
      <alignment vertical="center" wrapText="1"/>
    </xf>
    <xf numFmtId="0" fontId="58" fillId="0" borderId="0" xfId="0" applyFont="1" applyAlignment="1">
      <alignment vertical="center"/>
    </xf>
    <xf numFmtId="0" fontId="58" fillId="0" borderId="0" xfId="0" applyFont="1" applyAlignment="1">
      <alignment vertical="center" wrapText="1"/>
    </xf>
    <xf numFmtId="0" fontId="58" fillId="0" borderId="0" xfId="0" applyFont="1" applyAlignment="1">
      <alignment horizontal="center" vertical="center"/>
    </xf>
    <xf numFmtId="0" fontId="128" fillId="0" borderId="0" xfId="0" applyFont="1" applyAlignment="1">
      <alignment horizontal="left" vertical="center" indent="1"/>
    </xf>
    <xf numFmtId="0" fontId="128" fillId="0" borderId="46" xfId="0" applyFont="1" applyBorder="1" applyAlignment="1">
      <alignment vertical="center" wrapText="1" shrinkToFit="1"/>
    </xf>
    <xf numFmtId="0" fontId="128" fillId="20" borderId="46" xfId="0" applyFont="1" applyFill="1" applyBorder="1" applyAlignment="1">
      <alignment horizontal="center" vertical="center" wrapText="1"/>
    </xf>
    <xf numFmtId="0" fontId="131" fillId="0" borderId="46" xfId="0" applyFont="1" applyBorder="1" applyAlignment="1">
      <alignment vertical="center" wrapText="1"/>
    </xf>
    <xf numFmtId="0" fontId="130" fillId="0" borderId="46" xfId="0" applyFont="1" applyBorder="1" applyAlignment="1">
      <alignment vertical="center"/>
    </xf>
    <xf numFmtId="0" fontId="54" fillId="0" borderId="0" xfId="0" applyFont="1" applyAlignment="1">
      <alignment vertical="center" wrapText="1"/>
    </xf>
    <xf numFmtId="0" fontId="54" fillId="0" borderId="0" xfId="0" applyFont="1" applyAlignment="1">
      <alignment horizontal="center" vertical="center"/>
    </xf>
    <xf numFmtId="0" fontId="128" fillId="0" borderId="46" xfId="0" applyFont="1" applyBorder="1" applyAlignment="1">
      <alignment horizontal="left" vertical="center" wrapText="1"/>
    </xf>
    <xf numFmtId="0" fontId="128" fillId="0" borderId="49" xfId="0" applyFont="1" applyBorder="1" applyAlignment="1">
      <alignment horizontal="left" vertical="center" wrapText="1"/>
    </xf>
    <xf numFmtId="0" fontId="54" fillId="0" borderId="0" xfId="0" applyFont="1" applyAlignment="1">
      <alignment horizontal="left" vertical="center" wrapText="1"/>
    </xf>
    <xf numFmtId="0" fontId="128" fillId="0" borderId="3" xfId="0" applyFont="1" applyBorder="1" applyAlignment="1">
      <alignment vertical="center" wrapText="1"/>
    </xf>
    <xf numFmtId="0" fontId="130" fillId="0" borderId="135" xfId="0" applyFont="1" applyBorder="1" applyAlignment="1">
      <alignment vertical="center"/>
    </xf>
    <xf numFmtId="0" fontId="130" fillId="0" borderId="136" xfId="0" applyFont="1" applyBorder="1" applyAlignment="1">
      <alignment vertical="center"/>
    </xf>
    <xf numFmtId="0" fontId="130" fillId="0" borderId="51" xfId="0" applyFont="1" applyBorder="1" applyAlignment="1">
      <alignment vertical="center"/>
    </xf>
    <xf numFmtId="0" fontId="130" fillId="0" borderId="3" xfId="0" applyFont="1" applyBorder="1" applyAlignment="1">
      <alignment vertical="center"/>
    </xf>
    <xf numFmtId="0" fontId="130" fillId="0" borderId="206" xfId="0" applyFont="1" applyBorder="1" applyAlignment="1">
      <alignment vertical="center"/>
    </xf>
    <xf numFmtId="0" fontId="130" fillId="0" borderId="204" xfId="0" applyFont="1" applyBorder="1" applyAlignment="1">
      <alignment vertical="center"/>
    </xf>
    <xf numFmtId="0" fontId="54" fillId="0" borderId="0" xfId="0" applyFont="1" applyAlignment="1">
      <alignment horizontal="left" vertical="center" indent="1"/>
    </xf>
    <xf numFmtId="0" fontId="130" fillId="0" borderId="46" xfId="0" applyFont="1" applyBorder="1" applyAlignment="1">
      <alignment horizontal="center" vertical="center"/>
    </xf>
    <xf numFmtId="0" fontId="130" fillId="0" borderId="205" xfId="0" applyFont="1" applyBorder="1" applyAlignment="1">
      <alignment vertical="center"/>
    </xf>
    <xf numFmtId="0" fontId="134" fillId="7" borderId="9" xfId="0" applyFont="1" applyFill="1" applyBorder="1" applyAlignment="1">
      <alignment vertical="center"/>
    </xf>
    <xf numFmtId="0" fontId="132" fillId="7" borderId="6" xfId="0" applyFont="1" applyFill="1" applyBorder="1" applyAlignment="1">
      <alignment vertical="center"/>
    </xf>
    <xf numFmtId="0" fontId="132" fillId="7" borderId="50" xfId="0" applyFont="1" applyFill="1" applyBorder="1" applyAlignment="1">
      <alignment vertical="center"/>
    </xf>
    <xf numFmtId="0" fontId="132" fillId="0" borderId="0" xfId="0" applyFont="1" applyAlignment="1">
      <alignment vertical="center"/>
    </xf>
    <xf numFmtId="0" fontId="132" fillId="5" borderId="46" xfId="0" applyFont="1" applyFill="1" applyBorder="1" applyAlignment="1">
      <alignment vertical="center" wrapText="1"/>
    </xf>
    <xf numFmtId="0" fontId="132" fillId="5" borderId="47" xfId="0" applyFont="1" applyFill="1" applyBorder="1" applyAlignment="1">
      <alignment vertical="center" wrapText="1"/>
    </xf>
    <xf numFmtId="0" fontId="132" fillId="5" borderId="46" xfId="0" applyFont="1" applyFill="1" applyBorder="1" applyAlignment="1">
      <alignment horizontal="center" vertical="center" wrapText="1"/>
    </xf>
    <xf numFmtId="0" fontId="132" fillId="5" borderId="48" xfId="0" applyFont="1" applyFill="1" applyBorder="1" applyAlignment="1">
      <alignment vertical="center" wrapText="1" shrinkToFit="1"/>
    </xf>
    <xf numFmtId="0" fontId="133" fillId="5" borderId="210" xfId="0" applyFont="1" applyFill="1" applyBorder="1" applyAlignment="1">
      <alignment horizontal="center" vertical="center"/>
    </xf>
    <xf numFmtId="0" fontId="133" fillId="5" borderId="135" xfId="0" applyFont="1" applyFill="1" applyBorder="1" applyAlignment="1">
      <alignment horizontal="center" vertical="center"/>
    </xf>
    <xf numFmtId="0" fontId="132" fillId="0" borderId="135" xfId="0" applyFont="1" applyBorder="1" applyAlignment="1">
      <alignment vertical="center"/>
    </xf>
    <xf numFmtId="0" fontId="132" fillId="0" borderId="211" xfId="0" applyFont="1" applyBorder="1" applyAlignment="1">
      <alignment vertical="center"/>
    </xf>
    <xf numFmtId="0" fontId="132" fillId="0" borderId="51" xfId="0" applyFont="1" applyBorder="1" applyAlignment="1">
      <alignment vertical="center"/>
    </xf>
    <xf numFmtId="0" fontId="133" fillId="0" borderId="6" xfId="0" applyFont="1" applyBorder="1" applyAlignment="1">
      <alignment vertical="center" wrapText="1"/>
    </xf>
    <xf numFmtId="0" fontId="133" fillId="0" borderId="213" xfId="0" applyFont="1" applyBorder="1" applyAlignment="1">
      <alignment vertical="center"/>
    </xf>
    <xf numFmtId="0" fontId="133" fillId="0" borderId="206" xfId="0" applyFont="1" applyBorder="1" applyAlignment="1">
      <alignment vertical="center"/>
    </xf>
    <xf numFmtId="0" fontId="11" fillId="0" borderId="214" xfId="0" applyFont="1" applyBorder="1" applyAlignment="1">
      <alignment vertical="center" wrapText="1"/>
    </xf>
    <xf numFmtId="0" fontId="132" fillId="0" borderId="3" xfId="0" applyFont="1" applyBorder="1" applyAlignment="1">
      <alignment vertical="center"/>
    </xf>
    <xf numFmtId="0" fontId="132" fillId="0" borderId="5" xfId="0" applyFont="1" applyBorder="1" applyAlignment="1">
      <alignment vertical="center"/>
    </xf>
    <xf numFmtId="0" fontId="132" fillId="0" borderId="206" xfId="0" applyFont="1" applyBorder="1" applyAlignment="1">
      <alignment vertical="center"/>
    </xf>
    <xf numFmtId="0" fontId="132" fillId="0" borderId="215" xfId="0" applyFont="1" applyBorder="1" applyAlignment="1">
      <alignment vertical="center"/>
    </xf>
    <xf numFmtId="0" fontId="132" fillId="0" borderId="205" xfId="0" applyFont="1" applyBorder="1" applyAlignment="1">
      <alignment vertical="center"/>
    </xf>
    <xf numFmtId="0" fontId="133" fillId="0" borderId="216" xfId="0" applyFont="1" applyBorder="1" applyAlignment="1">
      <alignment vertical="center"/>
    </xf>
    <xf numFmtId="0" fontId="132" fillId="0" borderId="136" xfId="0" applyFont="1" applyBorder="1" applyAlignment="1">
      <alignment vertical="center"/>
    </xf>
    <xf numFmtId="0" fontId="132" fillId="0" borderId="50" xfId="0" applyFont="1" applyBorder="1" applyAlignment="1">
      <alignment vertical="center"/>
    </xf>
    <xf numFmtId="0" fontId="132" fillId="0" borderId="9" xfId="0" applyFont="1" applyBorder="1" applyAlignment="1">
      <alignment vertical="center"/>
    </xf>
    <xf numFmtId="0" fontId="132" fillId="0" borderId="8" xfId="0" applyFont="1" applyBorder="1" applyAlignment="1">
      <alignment vertical="center"/>
    </xf>
    <xf numFmtId="0" fontId="132" fillId="0" borderId="217" xfId="0" applyFont="1" applyBorder="1" applyAlignment="1">
      <alignment vertical="center"/>
    </xf>
    <xf numFmtId="0" fontId="132" fillId="0" borderId="11" xfId="0" applyFont="1" applyBorder="1" applyAlignment="1">
      <alignment vertical="center"/>
    </xf>
    <xf numFmtId="0" fontId="132" fillId="0" borderId="0" xfId="0" applyFont="1" applyAlignment="1">
      <alignment vertical="center"/>
    </xf>
    <xf numFmtId="0" fontId="132" fillId="0" borderId="8" xfId="0" applyFont="1" applyBorder="1" applyAlignment="1">
      <alignment vertical="center"/>
    </xf>
    <xf numFmtId="0" fontId="132" fillId="0" borderId="218" xfId="0" applyFont="1" applyBorder="1" applyAlignment="1">
      <alignment vertical="center"/>
    </xf>
    <xf numFmtId="0" fontId="132" fillId="0" borderId="11" xfId="0" applyFont="1" applyBorder="1" applyAlignment="1">
      <alignment vertical="center"/>
    </xf>
    <xf numFmtId="0" fontId="136" fillId="0" borderId="11" xfId="0" applyFont="1" applyBorder="1" applyAlignment="1">
      <alignment horizontal="left" vertical="center" indent="2"/>
    </xf>
    <xf numFmtId="0" fontId="136" fillId="0" borderId="0" xfId="0" applyFont="1" applyAlignment="1">
      <alignment horizontal="left" vertical="center" indent="2"/>
    </xf>
    <xf numFmtId="0" fontId="136" fillId="0" borderId="8" xfId="0" applyFont="1" applyBorder="1" applyAlignment="1">
      <alignment horizontal="left" vertical="center" indent="2"/>
    </xf>
    <xf numFmtId="0" fontId="132" fillId="0" borderId="11" xfId="0" applyFont="1" applyBorder="1" applyAlignment="1">
      <alignment horizontal="left" vertical="center" indent="2"/>
    </xf>
    <xf numFmtId="0" fontId="132" fillId="0" borderId="0" xfId="0" applyFont="1" applyAlignment="1">
      <alignment horizontal="left" vertical="center" indent="2"/>
    </xf>
    <xf numFmtId="0" fontId="132" fillId="0" borderId="8" xfId="0" applyFont="1" applyBorder="1" applyAlignment="1">
      <alignment horizontal="left" vertical="center" indent="2"/>
    </xf>
    <xf numFmtId="0" fontId="132" fillId="0" borderId="11" xfId="0" applyFont="1" applyBorder="1" applyAlignment="1">
      <alignment horizontal="left" vertical="center" indent="1"/>
    </xf>
    <xf numFmtId="0" fontId="132" fillId="0" borderId="0" xfId="0" applyFont="1" applyAlignment="1">
      <alignment horizontal="left" vertical="center" indent="1"/>
    </xf>
    <xf numFmtId="0" fontId="132" fillId="0" borderId="8" xfId="0" applyFont="1" applyBorder="1" applyAlignment="1">
      <alignment horizontal="left" vertical="center" indent="1"/>
    </xf>
    <xf numFmtId="0" fontId="132" fillId="0" borderId="5" xfId="0" applyFont="1" applyBorder="1" applyAlignment="1">
      <alignment horizontal="left" vertical="center" indent="2"/>
    </xf>
    <xf numFmtId="0" fontId="132" fillId="0" borderId="12" xfId="0" applyFont="1" applyBorder="1" applyAlignment="1">
      <alignment horizontal="left" vertical="center" indent="1"/>
    </xf>
    <xf numFmtId="0" fontId="132" fillId="0" borderId="13" xfId="0" applyFont="1" applyBorder="1" applyAlignment="1">
      <alignment horizontal="left" vertical="center" indent="1"/>
    </xf>
    <xf numFmtId="0" fontId="132" fillId="21" borderId="219" xfId="0" applyFont="1" applyFill="1" applyBorder="1" applyAlignment="1">
      <alignment horizontal="center" vertical="center" shrinkToFit="1"/>
    </xf>
    <xf numFmtId="0" fontId="133" fillId="0" borderId="205" xfId="0" applyFont="1" applyBorder="1" applyAlignment="1">
      <alignment vertical="center"/>
    </xf>
    <xf numFmtId="0" fontId="133" fillId="5" borderId="212" xfId="0" applyFont="1" applyFill="1" applyBorder="1" applyAlignment="1">
      <alignment horizontal="center" vertical="center"/>
    </xf>
    <xf numFmtId="0" fontId="132" fillId="0" borderId="0" xfId="0" applyFont="1" applyAlignment="1">
      <alignment horizontal="center" vertical="center"/>
    </xf>
    <xf numFmtId="0" fontId="133" fillId="0" borderId="206" xfId="0" applyFont="1" applyBorder="1" applyAlignment="1">
      <alignment vertical="center" shrinkToFit="1"/>
    </xf>
    <xf numFmtId="0" fontId="133" fillId="0" borderId="220" xfId="0" applyFont="1" applyBorder="1" applyAlignment="1">
      <alignment vertical="center" shrinkToFit="1"/>
    </xf>
    <xf numFmtId="0" fontId="133" fillId="0" borderId="0" xfId="0" applyFont="1" applyAlignment="1">
      <alignment vertical="center"/>
    </xf>
    <xf numFmtId="0" fontId="132" fillId="21" borderId="46" xfId="0" applyFont="1" applyFill="1" applyBorder="1" applyAlignment="1">
      <alignment horizontal="center" vertical="center" shrinkToFit="1"/>
    </xf>
    <xf numFmtId="0" fontId="133" fillId="0" borderId="204" xfId="0" applyFont="1" applyBorder="1" applyAlignment="1">
      <alignment vertical="center"/>
    </xf>
    <xf numFmtId="0" fontId="132" fillId="7" borderId="221" xfId="0" applyFont="1" applyFill="1" applyBorder="1" applyAlignment="1">
      <alignment vertical="center"/>
    </xf>
    <xf numFmtId="0" fontId="132" fillId="0" borderId="11" xfId="0" applyFont="1" applyBorder="1" applyAlignment="1">
      <alignment horizontal="center" vertical="center"/>
    </xf>
    <xf numFmtId="0" fontId="132" fillId="0" borderId="222" xfId="0" applyFont="1" applyBorder="1" applyAlignment="1">
      <alignment vertical="center" shrinkToFit="1"/>
    </xf>
    <xf numFmtId="0" fontId="132" fillId="0" borderId="11" xfId="0" applyFont="1" applyBorder="1" applyAlignment="1">
      <alignment vertical="center" shrinkToFit="1"/>
    </xf>
    <xf numFmtId="0" fontId="132" fillId="0" borderId="0" xfId="0" applyFont="1" applyAlignment="1">
      <alignment vertical="center" shrinkToFit="1"/>
    </xf>
    <xf numFmtId="0" fontId="132" fillId="0" borderId="215" xfId="0" applyFont="1" applyBorder="1" applyAlignment="1">
      <alignment vertical="center" shrinkToFit="1"/>
    </xf>
    <xf numFmtId="0" fontId="132" fillId="0" borderId="218" xfId="0" applyFont="1" applyBorder="1" applyAlignment="1">
      <alignment vertical="center" shrinkToFit="1"/>
    </xf>
    <xf numFmtId="0" fontId="132" fillId="7" borderId="0" xfId="0" applyFont="1" applyFill="1" applyAlignment="1">
      <alignment vertical="center"/>
    </xf>
    <xf numFmtId="0" fontId="133" fillId="0" borderId="223" xfId="0" applyFont="1" applyBorder="1" applyAlignment="1">
      <alignment vertical="center"/>
    </xf>
    <xf numFmtId="0" fontId="132" fillId="7" borderId="224" xfId="0" applyFont="1" applyFill="1" applyBorder="1" applyAlignment="1">
      <alignment vertical="center"/>
    </xf>
    <xf numFmtId="0" fontId="132" fillId="7" borderId="225" xfId="0" applyFont="1" applyFill="1" applyBorder="1" applyAlignment="1">
      <alignment vertical="center"/>
    </xf>
    <xf numFmtId="0" fontId="137" fillId="22" borderId="0" xfId="0" applyFont="1" applyFill="1" applyAlignment="1">
      <alignment vertical="center"/>
    </xf>
    <xf numFmtId="0" fontId="137" fillId="22" borderId="0" xfId="0" applyFont="1" applyFill="1" applyAlignment="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6" xfId="0" applyBorder="1" applyAlignment="1">
      <alignment vertical="center"/>
    </xf>
    <xf numFmtId="38" fontId="10" fillId="13" borderId="46" xfId="0" applyNumberFormat="1"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0" applyFont="1" applyAlignment="1">
      <alignment horizontal="right" vertical="center"/>
    </xf>
    <xf numFmtId="0" fontId="6" fillId="5" borderId="12" xfId="0" applyFont="1" applyFill="1" applyBorder="1" applyAlignment="1">
      <alignment horizontal="left" vertical="center"/>
    </xf>
    <xf numFmtId="199" fontId="126" fillId="10" borderId="44" xfId="0"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0" applyNumberFormat="1" applyFont="1"/>
    <xf numFmtId="0" fontId="8" fillId="0" borderId="0" xfId="0" applyFont="1" applyAlignment="1">
      <alignment horizontal="left"/>
    </xf>
    <xf numFmtId="0" fontId="8" fillId="0" borderId="0" xfId="0" applyFont="1"/>
    <xf numFmtId="0" fontId="140" fillId="0" borderId="0" xfId="0" applyFont="1" applyAlignment="1">
      <alignment horizontal="center" vertical="center"/>
    </xf>
    <xf numFmtId="0" fontId="8"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0" applyFont="1" applyAlignment="1">
      <alignment vertical="center"/>
    </xf>
    <xf numFmtId="0" fontId="143" fillId="0" borderId="0" xfId="0" applyFont="1" applyAlignment="1">
      <alignment vertical="center"/>
    </xf>
    <xf numFmtId="0" fontId="9"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23" fillId="0" borderId="0" xfId="0" applyFont="1" applyAlignment="1">
      <alignment vertical="top"/>
    </xf>
    <xf numFmtId="0" fontId="23" fillId="0" borderId="0" xfId="0" applyFont="1" applyAlignment="1">
      <alignment horizontal="center" vertical="center"/>
    </xf>
    <xf numFmtId="0" fontId="26" fillId="0" borderId="0" xfId="0" applyFont="1" applyAlignment="1">
      <alignment horizontal="left" vertical="center" wrapText="1"/>
    </xf>
    <xf numFmtId="0" fontId="23" fillId="0" borderId="0" xfId="0" applyFont="1" applyAlignment="1">
      <alignment vertical="center" wrapText="1"/>
    </xf>
    <xf numFmtId="0" fontId="26" fillId="0" borderId="0" xfId="0" applyFont="1" applyAlignment="1">
      <alignment vertical="center"/>
    </xf>
    <xf numFmtId="0" fontId="26" fillId="0" borderId="0" xfId="0"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0" applyFont="1" applyAlignment="1">
      <alignment vertical="center"/>
    </xf>
    <xf numFmtId="0" fontId="95" fillId="0" borderId="0" xfId="0" applyFont="1" applyAlignment="1">
      <alignment vertical="center"/>
    </xf>
    <xf numFmtId="0" fontId="18" fillId="0" borderId="0" xfId="0" applyFont="1" applyAlignment="1">
      <alignment vertical="center"/>
    </xf>
    <xf numFmtId="0" fontId="9" fillId="0" borderId="12" xfId="0" applyFont="1" applyBorder="1" applyAlignment="1">
      <alignment vertical="center"/>
    </xf>
    <xf numFmtId="0" fontId="98" fillId="23" borderId="46" xfId="0" applyFont="1" applyFill="1" applyBorder="1" applyAlignment="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Border="1" applyAlignment="1">
      <alignment horizontal="center" vertical="top" wrapText="1" textRotation="255"/>
    </xf>
    <xf numFmtId="0" fontId="9" fillId="0" borderId="46" xfId="0" applyFont="1" applyBorder="1" applyAlignment="1">
      <alignment horizontal="center" vertical="top" wrapText="1" textRotation="255"/>
    </xf>
    <xf numFmtId="0" fontId="9" fillId="0" borderId="46" xfId="0" applyFont="1" applyBorder="1" applyAlignment="1">
      <alignment vertical="top" wrapText="1" textRotation="255"/>
    </xf>
    <xf numFmtId="0" fontId="44" fillId="9" borderId="229" xfId="0" applyFont="1" applyFill="1" applyBorder="1" applyAlignment="1">
      <alignment horizontal="center" vertical="top" wrapText="1"/>
    </xf>
    <xf numFmtId="0" fontId="15" fillId="9" borderId="230" xfId="0" applyFont="1" applyFill="1" applyBorder="1" applyAlignment="1">
      <alignment horizontal="left" vertical="center" shrinkToFit="1"/>
    </xf>
    <xf numFmtId="0" fontId="72" fillId="3" borderId="23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0" applyNumberFormat="1" applyFont="1" applyBorder="1" applyAlignment="1">
      <alignment horizontal="center" vertical="center" textRotation="255" shrinkToFit="1"/>
    </xf>
    <xf numFmtId="0" fontId="9" fillId="23" borderId="5" xfId="0" applyFont="1" applyFill="1" applyBorder="1" applyAlignment="1">
      <alignment horizontal="right" vertical="center" shrinkToFit="1"/>
    </xf>
    <xf numFmtId="0" fontId="19" fillId="23" borderId="12" xfId="0" applyFont="1" applyFill="1" applyBorder="1" applyAlignment="1">
      <alignment horizontal="center" vertical="center" shrinkToFit="1"/>
    </xf>
    <xf numFmtId="0" fontId="9" fillId="23" borderId="13" xfId="0"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147"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48" xfId="0" applyBorder="1" applyAlignment="1">
      <alignment vertical="center"/>
    </xf>
    <xf numFmtId="0" fontId="147" fillId="0" borderId="48" xfId="0" applyFont="1" applyBorder="1" applyAlignment="1">
      <alignment vertical="center"/>
    </xf>
    <xf numFmtId="0" fontId="0" fillId="0" borderId="48" xfId="0" applyBorder="1" applyAlignment="1">
      <alignment vertical="center" wrapText="1"/>
    </xf>
    <xf numFmtId="0" fontId="16" fillId="0" borderId="48" xfId="0" applyFont="1" applyBorder="1" applyAlignment="1">
      <alignment vertical="center" wrapText="1"/>
    </xf>
    <xf numFmtId="0" fontId="16" fillId="0" borderId="0" xfId="0" applyFont="1" applyAlignment="1">
      <alignment vertical="center"/>
    </xf>
    <xf numFmtId="0" fontId="98" fillId="23" borderId="0" xfId="0" applyFont="1" applyFill="1" applyAlignment="1">
      <alignment horizontal="center" vertical="center"/>
    </xf>
    <xf numFmtId="0" fontId="98" fillId="23" borderId="6" xfId="0" applyFont="1" applyFill="1" applyBorder="1" applyAlignment="1">
      <alignment horizontal="center" vertical="center"/>
    </xf>
    <xf numFmtId="0" fontId="16" fillId="3" borderId="232" xfId="0" applyFont="1" applyFill="1" applyBorder="1" applyAlignment="1">
      <alignment vertical="center"/>
    </xf>
    <xf numFmtId="0" fontId="16" fillId="3" borderId="216" xfId="0" applyFont="1" applyFill="1" applyBorder="1" applyAlignment="1">
      <alignment vertical="center"/>
    </xf>
    <xf numFmtId="0" fontId="16" fillId="3" borderId="233" xfId="0" applyFont="1" applyFill="1" applyBorder="1" applyAlignment="1">
      <alignment vertical="center"/>
    </xf>
    <xf numFmtId="0" fontId="16" fillId="3" borderId="234" xfId="0" applyFont="1" applyFill="1" applyBorder="1" applyAlignment="1">
      <alignment vertical="center"/>
    </xf>
    <xf numFmtId="214" fontId="10" fillId="15" borderId="46" xfId="0" applyNumberFormat="1" applyFont="1" applyFill="1" applyBorder="1" applyAlignment="1">
      <alignment vertical="center" shrinkToFit="1"/>
    </xf>
    <xf numFmtId="214" fontId="76" fillId="0" borderId="0" xfId="0" applyNumberFormat="1" applyFont="1" applyAlignment="1">
      <alignment vertical="center" shrinkToFit="1"/>
    </xf>
    <xf numFmtId="0" fontId="9" fillId="0" borderId="47" xfId="0" applyFont="1" applyBorder="1" applyAlignment="1">
      <alignment vertical="center"/>
    </xf>
    <xf numFmtId="0" fontId="9" fillId="0" borderId="49" xfId="0" applyFont="1" applyBorder="1" applyAlignment="1">
      <alignment vertical="center"/>
    </xf>
    <xf numFmtId="0" fontId="9" fillId="0" borderId="46" xfId="0" applyFont="1" applyBorder="1" applyAlignment="1">
      <alignment vertical="center"/>
    </xf>
    <xf numFmtId="0" fontId="6" fillId="3" borderId="0" xfId="0" applyFont="1" applyFill="1" applyAlignment="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pplyAlignment="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Alignment="1">
      <alignment vertical="center"/>
    </xf>
    <xf numFmtId="0" fontId="55" fillId="0" borderId="0" xfId="0" applyFont="1" applyAlignment="1">
      <alignment vertical="center" wrapText="1"/>
    </xf>
    <xf numFmtId="0" fontId="13" fillId="0" borderId="0" xfId="0" applyFont="1" applyAlignment="1">
      <alignment vertical="center" wrapText="1"/>
    </xf>
    <xf numFmtId="38" fontId="0" fillId="23" borderId="46" xfId="0" applyNumberFormat="1" applyFill="1" applyBorder="1" applyAlignment="1">
      <alignment vertical="center"/>
    </xf>
    <xf numFmtId="38" fontId="44" fillId="0" borderId="245" xfId="0" applyNumberFormat="1"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pplyAlignment="1">
      <alignment vertical="center"/>
    </xf>
    <xf numFmtId="0" fontId="48" fillId="5" borderId="136" xfId="0" applyFont="1" applyFill="1" applyBorder="1" applyAlignment="1">
      <alignment vertical="center"/>
    </xf>
    <xf numFmtId="0" fontId="156" fillId="0" borderId="46" xfId="0" applyFont="1" applyBorder="1" applyAlignment="1">
      <alignment horizontal="left" vertical="center"/>
    </xf>
    <xf numFmtId="0" fontId="156" fillId="0" borderId="46" xfId="0" applyFont="1" applyBorder="1" applyAlignment="1">
      <alignment vertical="center" wrapText="1"/>
    </xf>
    <xf numFmtId="0" fontId="156" fillId="24" borderId="3" xfId="0" applyFont="1" applyFill="1" applyBorder="1" applyAlignment="1">
      <alignment vertical="center" wrapText="1"/>
    </xf>
    <xf numFmtId="0" fontId="156" fillId="0" borderId="1" xfId="0" applyFont="1" applyBorder="1" applyAlignment="1">
      <alignment vertical="center" wrapText="1"/>
    </xf>
    <xf numFmtId="0" fontId="156" fillId="0" borderId="51" xfId="0" applyFont="1" applyBorder="1" applyAlignment="1">
      <alignment vertical="center"/>
    </xf>
    <xf numFmtId="0" fontId="156" fillId="0" borderId="46" xfId="0" applyFont="1" applyBorder="1" applyAlignment="1">
      <alignment vertical="center"/>
    </xf>
    <xf numFmtId="0" fontId="156" fillId="0" borderId="46" xfId="0" applyFont="1" applyBorder="1" applyAlignment="1">
      <alignment vertical="center"/>
    </xf>
    <xf numFmtId="0" fontId="55" fillId="0" borderId="0" xfId="0" applyFont="1" applyAlignment="1">
      <alignment vertical="center"/>
    </xf>
    <xf numFmtId="0" fontId="111" fillId="2" borderId="9" xfId="0" applyFont="1" applyFill="1" applyBorder="1" applyAlignment="1">
      <alignment horizontal="center" vertical="center" wrapText="1"/>
    </xf>
    <xf numFmtId="0" fontId="111" fillId="2" borderId="171" xfId="0" applyFont="1" applyFill="1" applyBorder="1" applyAlignment="1">
      <alignment horizontal="center" vertical="center" wrapText="1"/>
    </xf>
    <xf numFmtId="0" fontId="112" fillId="2" borderId="6" xfId="0" applyFont="1" applyFill="1" applyBorder="1" applyAlignment="1">
      <alignment horizontal="center" vertical="center" wrapText="1"/>
    </xf>
    <xf numFmtId="0" fontId="112" fillId="2" borderId="9" xfId="0" applyFont="1" applyFill="1" applyBorder="1" applyAlignment="1">
      <alignment horizontal="center" vertical="center" wrapText="1"/>
    </xf>
    <xf numFmtId="0" fontId="111" fillId="2" borderId="51" xfId="0" applyFont="1" applyFill="1" applyBorder="1" applyAlignment="1">
      <alignment horizontal="center" vertical="center" wrapText="1"/>
    </xf>
    <xf numFmtId="0" fontId="119" fillId="2" borderId="162" xfId="0" applyFont="1" applyFill="1" applyBorder="1" applyAlignment="1">
      <alignment horizontal="center" vertical="center" wrapText="1" shrinkToFit="1"/>
    </xf>
    <xf numFmtId="0" fontId="122" fillId="10" borderId="106" xfId="0" applyFont="1" applyFill="1" applyBorder="1" applyAlignment="1">
      <alignment horizontal="center" vertical="center" wrapText="1" shrinkToFit="1"/>
    </xf>
    <xf numFmtId="0" fontId="122" fillId="10" borderId="67" xfId="0" applyFont="1" applyFill="1" applyBorder="1" applyAlignment="1">
      <alignment horizontal="center" vertical="center" wrapText="1" shrinkToFit="1"/>
    </xf>
    <xf numFmtId="0" fontId="122" fillId="10" borderId="171" xfId="0" applyFont="1" applyFill="1" applyBorder="1" applyAlignment="1">
      <alignment horizontal="center" vertical="center" wrapText="1" shrinkToFit="1"/>
    </xf>
    <xf numFmtId="0" fontId="122" fillId="10" borderId="175" xfId="0" applyFont="1" applyFill="1" applyBorder="1" applyAlignment="1">
      <alignment horizontal="center" vertical="center" wrapText="1" shrinkToFit="1"/>
    </xf>
    <xf numFmtId="38" fontId="119" fillId="0" borderId="48" xfId="0" applyNumberFormat="1" applyFont="1" applyBorder="1" applyAlignment="1">
      <alignment horizontal="right" vertical="center"/>
    </xf>
    <xf numFmtId="0" fontId="13" fillId="0" borderId="11" xfId="0" applyFont="1" applyBorder="1" applyAlignment="1">
      <alignment horizontal="left" vertical="center"/>
    </xf>
    <xf numFmtId="0" fontId="13" fillId="0" borderId="0" xfId="0" applyFont="1" applyAlignment="1">
      <alignment horizontal="left" vertical="center" wrapText="1"/>
    </xf>
    <xf numFmtId="0" fontId="12" fillId="0" borderId="11" xfId="0" applyFont="1" applyBorder="1" applyAlignment="1">
      <alignment vertical="center"/>
    </xf>
    <xf numFmtId="0" fontId="160" fillId="2" borderId="44" xfId="0" applyFont="1" applyFill="1" applyBorder="1" applyAlignment="1">
      <alignment horizontal="center" vertical="center" wrapText="1"/>
    </xf>
    <xf numFmtId="0" fontId="5" fillId="10" borderId="44" xfId="0"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Border="1" applyAlignment="1">
      <alignment vertical="center" shrinkToFit="1"/>
    </xf>
    <xf numFmtId="199" fontId="126" fillId="5" borderId="44" xfId="0" applyNumberFormat="1" applyFont="1" applyFill="1" applyBorder="1" applyAlignment="1">
      <alignment horizontal="left" vertical="center" wrapText="1" shrinkToFit="1"/>
    </xf>
    <xf numFmtId="210" fontId="6" fillId="5" borderId="78" xfId="0" applyNumberFormat="1" applyFont="1" applyFill="1" applyBorder="1" applyAlignment="1">
      <alignment horizontal="center" vertical="center" shrinkToFit="1"/>
    </xf>
    <xf numFmtId="210" fontId="6" fillId="5" borderId="44" xfId="0" applyNumberFormat="1" applyFont="1" applyFill="1" applyBorder="1" applyAlignment="1">
      <alignment horizontal="center" vertical="center" shrinkToFit="1"/>
    </xf>
    <xf numFmtId="0" fontId="7" fillId="0" borderId="0" xfId="0" applyFont="1" applyAlignment="1">
      <alignment horizontal="left" vertical="center"/>
    </xf>
    <xf numFmtId="0" fontId="9" fillId="0" borderId="0" xfId="0" applyFont="1" applyAlignment="1">
      <alignment horizontal="center" vertical="center"/>
    </xf>
    <xf numFmtId="38" fontId="38" fillId="5" borderId="0" xfId="0" applyNumberFormat="1" applyFont="1" applyFill="1" applyAlignment="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pplyAlignment="1">
      <alignment vertical="center"/>
    </xf>
    <xf numFmtId="0" fontId="10" fillId="0" borderId="0" xfId="0" applyFont="1" applyAlignment="1">
      <alignment vertical="center" shrinkToFit="1"/>
    </xf>
    <xf numFmtId="0" fontId="0" fillId="0" borderId="48" xfId="0" applyBorder="1" applyAlignment="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0" applyNumberFormat="1" applyFont="1" applyAlignment="1">
      <alignment vertical="center" shrinkToFit="1"/>
    </xf>
    <xf numFmtId="0" fontId="76" fillId="0" borderId="0" xfId="0" applyFont="1" applyAlignment="1">
      <alignment vertical="center"/>
    </xf>
    <xf numFmtId="191" fontId="76" fillId="0" borderId="0" xfId="0"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0"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0" applyNumberFormat="1" applyFont="1" applyBorder="1" applyAlignment="1">
      <alignment vertical="center" shrinkToFit="1"/>
    </xf>
    <xf numFmtId="38" fontId="10" fillId="0" borderId="46" xfId="0" applyNumberFormat="1" applyFont="1" applyBorder="1" applyAlignment="1">
      <alignment vertical="center" shrinkToFit="1"/>
    </xf>
    <xf numFmtId="38" fontId="10" fillId="13" borderId="46" xfId="0" applyNumberFormat="1"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0" applyNumberFormat="1" applyFont="1" applyFill="1" applyBorder="1" applyAlignment="1">
      <alignment vertical="center" shrinkToFit="1"/>
    </xf>
    <xf numFmtId="38" fontId="10" fillId="14" borderId="47" xfId="0" applyNumberFormat="1" applyFont="1" applyFill="1" applyBorder="1" applyAlignment="1">
      <alignment vertical="center" shrinkToFit="1"/>
    </xf>
    <xf numFmtId="38" fontId="10" fillId="0" borderId="47" xfId="0" applyNumberFormat="1" applyFont="1" applyBorder="1" applyAlignment="1">
      <alignment horizontal="right" vertical="center" shrinkToFit="1"/>
    </xf>
    <xf numFmtId="38" fontId="10" fillId="0" borderId="3" xfId="0" applyNumberFormat="1" applyFont="1" applyBorder="1" applyAlignment="1">
      <alignment vertical="center" shrinkToFit="1"/>
    </xf>
    <xf numFmtId="38" fontId="10" fillId="14" borderId="3" xfId="0" applyNumberFormat="1" applyFont="1" applyFill="1" applyBorder="1" applyAlignment="1">
      <alignment vertical="center" shrinkToFit="1"/>
    </xf>
    <xf numFmtId="38" fontId="10" fillId="13" borderId="3" xfId="0" applyNumberFormat="1"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0" applyNumberFormat="1" applyFont="1" applyFill="1" applyAlignment="1">
      <alignment vertical="center" shrinkToFit="1"/>
    </xf>
    <xf numFmtId="0" fontId="0" fillId="3" borderId="0" xfId="0" applyFill="1" applyAlignment="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0" applyNumberFormat="1" applyFont="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0" applyNumberFormat="1" applyFont="1" applyFill="1" applyBorder="1" applyAlignment="1">
      <alignment vertical="center" shrinkToFit="1"/>
    </xf>
    <xf numFmtId="38" fontId="10" fillId="0" borderId="46" xfId="0" applyNumberFormat="1" applyFont="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0" applyNumberFormat="1" applyFont="1" applyFill="1" applyBorder="1" applyAlignment="1">
      <alignment horizontal="right" vertical="center" shrinkToFit="1"/>
    </xf>
    <xf numFmtId="38" fontId="10" fillId="3" borderId="46" xfId="0" applyNumberFormat="1" applyFont="1" applyFill="1" applyBorder="1" applyAlignment="1">
      <alignment vertical="center" wrapText="1"/>
    </xf>
    <xf numFmtId="0" fontId="0" fillId="0" borderId="47" xfId="0" applyBorder="1" applyAlignment="1">
      <alignment vertical="center"/>
    </xf>
    <xf numFmtId="0" fontId="0" fillId="0" borderId="49" xfId="0" applyBorder="1" applyAlignment="1">
      <alignment vertical="center"/>
    </xf>
    <xf numFmtId="0" fontId="2" fillId="11" borderId="0" xfId="0" applyFont="1" applyFill="1" applyAlignment="1">
      <alignment vertical="center"/>
    </xf>
    <xf numFmtId="0" fontId="0" fillId="11" borderId="0" xfId="0" applyFill="1" applyAlignment="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0" applyNumberFormat="1"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0" applyNumberFormat="1"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ill="1" applyAlignment="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pplyAlignment="1">
      <alignment vertical="center"/>
    </xf>
    <xf numFmtId="0" fontId="9" fillId="0" borderId="0" xfId="0"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pplyAlignment="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pplyAlignment="1">
      <alignment vertical="center"/>
    </xf>
    <xf numFmtId="0" fontId="8" fillId="0" borderId="12" xfId="0" applyFont="1" applyBorder="1" applyAlignment="1">
      <alignment vertical="top"/>
    </xf>
    <xf numFmtId="0" fontId="17" fillId="23" borderId="46" xfId="0" applyFont="1" applyFill="1" applyBorder="1" applyAlignment="1">
      <alignment horizontal="center" vertical="center" shrinkToFit="1"/>
    </xf>
    <xf numFmtId="0" fontId="17" fillId="23" borderId="67" xfId="0" applyFont="1" applyFill="1" applyBorder="1" applyAlignment="1">
      <alignment horizontal="center" vertical="center" shrinkToFit="1"/>
    </xf>
    <xf numFmtId="0" fontId="8" fillId="23" borderId="108" xfId="0" applyFont="1" applyFill="1" applyBorder="1" applyAlignment="1">
      <alignment horizontal="center" vertical="center"/>
    </xf>
    <xf numFmtId="0" fontId="8" fillId="23" borderId="20" xfId="0" applyFont="1" applyFill="1" applyBorder="1" applyAlignment="1">
      <alignment horizontal="center" vertical="center"/>
    </xf>
    <xf numFmtId="0" fontId="9" fillId="23" borderId="12" xfId="0" applyFont="1" applyFill="1" applyBorder="1" applyAlignment="1">
      <alignment horizontal="center" vertical="center" shrinkToFit="1"/>
    </xf>
    <xf numFmtId="178" fontId="86" fillId="0" borderId="9" xfId="0" applyNumberFormat="1" applyFont="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0"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pplyAlignment="1">
      <alignment vertical="center"/>
    </xf>
    <xf numFmtId="0" fontId="95" fillId="23" borderId="78" xfId="0" applyFont="1" applyFill="1" applyBorder="1" applyAlignment="1">
      <alignment vertical="center" shrinkToFit="1"/>
    </xf>
    <xf numFmtId="0" fontId="32" fillId="23" borderId="44" xfId="0" applyFont="1" applyFill="1" applyBorder="1" applyAlignment="1">
      <alignment vertical="center"/>
    </xf>
    <xf numFmtId="0" fontId="96" fillId="23" borderId="44" xfId="0"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pplyAlignment="1">
      <alignment vertical="center"/>
    </xf>
    <xf numFmtId="0" fontId="25" fillId="23" borderId="44" xfId="0" applyFont="1" applyFill="1" applyBorder="1" applyAlignment="1">
      <alignment vertical="center"/>
    </xf>
    <xf numFmtId="0" fontId="98" fillId="23" borderId="49" xfId="0" applyFont="1" applyFill="1" applyBorder="1" applyAlignment="1">
      <alignment horizontal="center" vertical="center"/>
    </xf>
    <xf numFmtId="192" fontId="98" fillId="23" borderId="49" xfId="0" applyNumberFormat="1" applyFont="1" applyFill="1" applyBorder="1" applyAlignment="1">
      <alignment horizontal="center" vertical="center" wrapText="1"/>
    </xf>
    <xf numFmtId="0" fontId="95" fillId="23" borderId="0" xfId="0" applyFont="1" applyFill="1" applyAlignment="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0" applyFont="1" applyFill="1" applyBorder="1" applyAlignment="1">
      <alignment horizontal="center" vertical="center" wrapText="1" shrinkToFit="1"/>
    </xf>
    <xf numFmtId="0" fontId="38" fillId="23" borderId="46" xfId="0" applyFont="1" applyFill="1" applyBorder="1" applyAlignment="1">
      <alignment vertical="center" wrapText="1" shrinkToFit="1"/>
    </xf>
    <xf numFmtId="0" fontId="9" fillId="0" borderId="0" xfId="0" applyFont="1" applyAlignment="1">
      <alignment vertical="center"/>
    </xf>
    <xf numFmtId="0" fontId="38" fillId="23" borderId="46" xfId="0" applyFont="1" applyFill="1" applyBorder="1" applyAlignment="1">
      <alignment horizontal="center" vertical="center"/>
    </xf>
    <xf numFmtId="0" fontId="38" fillId="23" borderId="120" xfId="0" applyFont="1" applyFill="1" applyBorder="1" applyAlignment="1">
      <alignment vertical="center"/>
    </xf>
    <xf numFmtId="0" fontId="38" fillId="23" borderId="48" xfId="0" applyFont="1" applyFill="1" applyBorder="1" applyAlignment="1">
      <alignment vertical="center"/>
    </xf>
    <xf numFmtId="0" fontId="9" fillId="0" borderId="51" xfId="0" applyFont="1" applyBorder="1" applyAlignment="1">
      <alignment vertical="top"/>
    </xf>
    <xf numFmtId="0" fontId="9" fillId="0" borderId="9" xfId="0" applyFont="1" applyBorder="1" applyAlignment="1">
      <alignment vertical="top"/>
    </xf>
    <xf numFmtId="0" fontId="9" fillId="0" borderId="6" xfId="0" applyFont="1" applyBorder="1" applyAlignment="1">
      <alignment vertical="top"/>
    </xf>
    <xf numFmtId="0" fontId="9" fillId="0" borderId="50" xfId="0" applyFont="1" applyBorder="1" applyAlignment="1">
      <alignment vertical="top"/>
    </xf>
    <xf numFmtId="179" fontId="86" fillId="0" borderId="24" xfId="0" applyNumberFormat="1" applyFont="1" applyBorder="1" applyAlignment="1">
      <alignment horizontal="right" vertical="center" shrinkToFit="1"/>
    </xf>
    <xf numFmtId="179" fontId="86" fillId="23" borderId="23" xfId="0"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0" applyFont="1" applyFill="1" applyBorder="1" applyAlignment="1">
      <alignment horizontal="left" vertical="center" wrapText="1"/>
    </xf>
    <xf numFmtId="199" fontId="113" fillId="23" borderId="9" xfId="0" applyNumberFormat="1" applyFont="1" applyFill="1" applyBorder="1" applyAlignment="1">
      <alignment horizontal="center" vertical="center"/>
    </xf>
    <xf numFmtId="202" fontId="113" fillId="23" borderId="6" xfId="0" applyNumberFormat="1" applyFont="1" applyFill="1" applyBorder="1" applyAlignment="1">
      <alignment horizontal="right" vertical="center" shrinkToFit="1"/>
    </xf>
    <xf numFmtId="202" fontId="113" fillId="23" borderId="9" xfId="0" applyNumberFormat="1" applyFont="1" applyFill="1" applyBorder="1" applyAlignment="1">
      <alignment horizontal="right" vertical="center" shrinkToFit="1"/>
    </xf>
    <xf numFmtId="201" fontId="113" fillId="23" borderId="139" xfId="0" applyNumberFormat="1" applyFont="1" applyFill="1" applyBorder="1" applyAlignment="1">
      <alignment horizontal="center" vertical="center" shrinkToFit="1"/>
    </xf>
    <xf numFmtId="38" fontId="113" fillId="23" borderId="9" xfId="0" applyNumberFormat="1" applyFont="1" applyFill="1" applyBorder="1" applyAlignment="1">
      <alignment horizontal="left" vertical="center" shrinkToFit="1"/>
    </xf>
    <xf numFmtId="0" fontId="114" fillId="23" borderId="9" xfId="0" applyFont="1" applyFill="1" applyBorder="1" applyAlignment="1">
      <alignment vertical="center" wrapText="1"/>
    </xf>
    <xf numFmtId="38" fontId="113" fillId="23" borderId="171" xfId="0" applyNumberFormat="1" applyFont="1" applyFill="1" applyBorder="1" applyAlignment="1">
      <alignment horizontal="left" vertical="center" shrinkToFit="1"/>
    </xf>
    <xf numFmtId="201" fontId="113" fillId="23" borderId="140" xfId="0" applyNumberFormat="1" applyFont="1" applyFill="1" applyBorder="1" applyAlignment="1">
      <alignment horizontal="center" vertical="center" shrinkToFit="1"/>
    </xf>
    <xf numFmtId="0" fontId="114" fillId="23" borderId="141" xfId="0" applyFont="1" applyFill="1" applyBorder="1" applyAlignment="1">
      <alignment vertical="center" wrapText="1"/>
    </xf>
    <xf numFmtId="0" fontId="108" fillId="23" borderId="0" xfId="0" applyFont="1" applyFill="1" applyAlignment="1">
      <alignment horizontal="right" vertical="center"/>
    </xf>
    <xf numFmtId="38" fontId="6" fillId="23" borderId="48" xfId="0" applyNumberFormat="1" applyFont="1" applyFill="1" applyBorder="1" applyAlignment="1">
      <alignment vertical="center"/>
    </xf>
    <xf numFmtId="38" fontId="113" fillId="23" borderId="51" xfId="0" applyNumberFormat="1" applyFont="1" applyFill="1" applyBorder="1" applyAlignment="1">
      <alignment vertical="center"/>
    </xf>
    <xf numFmtId="0" fontId="6" fillId="23" borderId="46" xfId="0" applyFont="1" applyFill="1" applyBorder="1" applyAlignment="1">
      <alignment horizontal="center"/>
    </xf>
    <xf numFmtId="0" fontId="13" fillId="23" borderId="78" xfId="0" applyFont="1" applyFill="1" applyBorder="1" applyAlignment="1">
      <alignment vertical="center" wrapText="1"/>
    </xf>
    <xf numFmtId="0" fontId="13" fillId="23" borderId="44" xfId="0" applyFont="1" applyFill="1" applyBorder="1" applyAlignment="1">
      <alignment vertical="center" wrapText="1"/>
    </xf>
    <xf numFmtId="0" fontId="13" fillId="23" borderId="203" xfId="0" applyFont="1" applyFill="1" applyBorder="1" applyAlignment="1">
      <alignment vertical="center" wrapText="1"/>
    </xf>
    <xf numFmtId="0" fontId="6" fillId="23" borderId="78" xfId="0" applyFont="1" applyFill="1" applyBorder="1" applyAlignment="1">
      <alignment horizontal="center" vertical="center" wrapText="1"/>
    </xf>
    <xf numFmtId="0" fontId="6" fillId="23" borderId="44" xfId="0" applyFont="1" applyFill="1" applyBorder="1" applyAlignment="1">
      <alignment horizontal="center" vertical="center" wrapText="1"/>
    </xf>
    <xf numFmtId="0" fontId="6" fillId="23" borderId="203" xfId="0" applyFont="1" applyFill="1" applyBorder="1" applyAlignment="1">
      <alignment horizontal="center" vertical="center" wrapText="1"/>
    </xf>
    <xf numFmtId="206" fontId="6" fillId="23" borderId="78" xfId="0" applyNumberFormat="1" applyFont="1" applyFill="1" applyBorder="1" applyAlignment="1">
      <alignment horizontal="center" vertical="center" wrapText="1"/>
    </xf>
    <xf numFmtId="207" fontId="6" fillId="23" borderId="78" xfId="0" applyNumberFormat="1" applyFont="1" applyFill="1" applyBorder="1" applyAlignment="1">
      <alignment horizontal="center" vertical="center" shrinkToFit="1"/>
    </xf>
    <xf numFmtId="208" fontId="6" fillId="23" borderId="78" xfId="0" applyNumberFormat="1" applyFont="1" applyFill="1" applyBorder="1" applyAlignment="1">
      <alignment horizontal="center" vertical="center" shrinkToFit="1"/>
    </xf>
    <xf numFmtId="209" fontId="6" fillId="23" borderId="78" xfId="0" applyNumberFormat="1" applyFont="1" applyFill="1" applyBorder="1" applyAlignment="1">
      <alignment horizontal="center" vertical="center" shrinkToFit="1"/>
    </xf>
    <xf numFmtId="206" fontId="6" fillId="23" borderId="44" xfId="0" applyNumberFormat="1" applyFont="1" applyFill="1" applyBorder="1" applyAlignment="1">
      <alignment horizontal="center" vertical="center" wrapText="1"/>
    </xf>
    <xf numFmtId="207" fontId="6" fillId="23" borderId="44" xfId="0" applyNumberFormat="1" applyFont="1" applyFill="1" applyBorder="1" applyAlignment="1">
      <alignment horizontal="center" vertical="center" shrinkToFit="1"/>
    </xf>
    <xf numFmtId="208" fontId="6" fillId="23" borderId="44" xfId="0" applyNumberFormat="1" applyFont="1" applyFill="1" applyBorder="1" applyAlignment="1">
      <alignment horizontal="center" vertical="center" shrinkToFit="1"/>
    </xf>
    <xf numFmtId="209" fontId="6" fillId="23" borderId="44" xfId="0" applyNumberFormat="1" applyFont="1" applyFill="1" applyBorder="1" applyAlignment="1">
      <alignment horizontal="center" vertical="center" shrinkToFit="1"/>
    </xf>
    <xf numFmtId="207" fontId="6" fillId="23" borderId="203" xfId="0" applyNumberFormat="1" applyFont="1" applyFill="1" applyBorder="1" applyAlignment="1">
      <alignment horizontal="center" vertical="center" shrinkToFit="1"/>
    </xf>
    <xf numFmtId="209" fontId="6" fillId="23" borderId="203" xfId="0" applyNumberFormat="1" applyFont="1" applyFill="1" applyBorder="1" applyAlignment="1">
      <alignment horizontal="center" vertical="center" shrinkToFit="1"/>
    </xf>
    <xf numFmtId="206" fontId="6" fillId="23" borderId="203" xfId="0"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0" applyFont="1" applyAlignment="1">
      <alignment horizontal="left"/>
    </xf>
    <xf numFmtId="0" fontId="24" fillId="0" borderId="0" xfId="0" applyFont="1" applyAlignment="1">
      <alignment horizontal="left"/>
    </xf>
    <xf numFmtId="0" fontId="28" fillId="0" borderId="0" xfId="0" applyFo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pplyAlignment="1">
      <alignment vertical="center"/>
    </xf>
    <xf numFmtId="0" fontId="15" fillId="12" borderId="251" xfId="0" applyFont="1" applyFill="1" applyBorder="1" applyAlignment="1">
      <alignment horizontal="left" vertical="center" shrinkToFit="1"/>
    </xf>
    <xf numFmtId="0" fontId="60" fillId="0" borderId="0" xfId="0" applyFont="1" applyAlignment="1">
      <alignment horizontal="centerContinuous" vertical="center" wrapText="1"/>
    </xf>
    <xf numFmtId="0" fontId="59" fillId="0" borderId="0" xfId="0" applyFont="1" applyAlignment="1">
      <alignment horizontal="centerContinuous" vertical="center" wrapText="1"/>
    </xf>
    <xf numFmtId="0" fontId="167" fillId="10" borderId="103" xfId="0" applyFont="1" applyFill="1" applyBorder="1" applyAlignment="1">
      <alignment vertical="center"/>
    </xf>
    <xf numFmtId="0" fontId="167" fillId="10" borderId="104" xfId="0"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pplyAlignme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0" applyFont="1" applyFill="1" applyBorder="1" applyAlignment="1">
      <alignment vertical="center"/>
    </xf>
    <xf numFmtId="0" fontId="6" fillId="3" borderId="0" xfId="0" applyFont="1" applyFill="1" applyAlignment="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23" borderId="0" xfId="0" applyFont="1" applyFill="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6" fillId="7" borderId="12" xfId="0" applyFont="1" applyFill="1" applyBorder="1" applyAlignment="1">
      <alignment vertical="center"/>
    </xf>
    <xf numFmtId="0" fontId="6" fillId="7" borderId="29" xfId="0" applyFont="1" applyFill="1" applyBorder="1" applyAlignment="1">
      <alignment vertical="center"/>
    </xf>
    <xf numFmtId="0" fontId="6" fillId="7" borderId="19" xfId="0" applyFont="1" applyFill="1" applyBorder="1" applyAlignment="1">
      <alignment vertical="center"/>
    </xf>
    <xf numFmtId="0" fontId="6" fillId="7" borderId="20" xfId="0" applyFont="1" applyFill="1" applyBorder="1" applyAlignment="1">
      <alignment vertical="center"/>
    </xf>
    <xf numFmtId="0" fontId="161" fillId="24" borderId="0" xfId="0" applyFont="1" applyFill="1" applyAlignment="1">
      <alignment vertical="center" wrapText="1"/>
    </xf>
    <xf numFmtId="0" fontId="153" fillId="24"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51" fillId="0" borderId="51" xfId="0" applyFont="1" applyBorder="1" applyAlignment="1">
      <alignment horizontal="center"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46" fillId="4" borderId="226" xfId="0" applyFont="1" applyFill="1" applyBorder="1" applyAlignment="1">
      <alignment horizontal="center" vertical="center" wrapText="1"/>
    </xf>
    <xf numFmtId="0" fontId="146" fillId="4" borderId="227" xfId="0" applyFont="1" applyFill="1" applyBorder="1" applyAlignment="1">
      <alignment horizontal="center" vertical="center" wrapText="1"/>
    </xf>
    <xf numFmtId="0" fontId="146" fillId="4" borderId="22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xf>
    <xf numFmtId="0" fontId="8" fillId="0" borderId="55" xfId="0" applyFont="1" applyBorder="1" applyAlignment="1">
      <alignment horizontal="left" vertical="center"/>
    </xf>
    <xf numFmtId="0" fontId="8" fillId="0" borderId="109"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10" xfId="0" applyFont="1" applyBorder="1" applyAlignment="1">
      <alignment horizontal="left" vertical="top" wrapText="1"/>
    </xf>
    <xf numFmtId="0" fontId="8" fillId="0" borderId="84" xfId="0" applyFont="1" applyBorder="1" applyAlignment="1">
      <alignment horizontal="left" vertical="top" wrapText="1"/>
    </xf>
    <xf numFmtId="0" fontId="8" fillId="0" borderId="19" xfId="0" applyFont="1" applyBorder="1" applyAlignment="1">
      <alignment horizontal="left" vertical="top" wrapText="1"/>
    </xf>
    <xf numFmtId="0" fontId="8" fillId="0" borderId="111" xfId="0" applyFont="1" applyBorder="1" applyAlignment="1">
      <alignment horizontal="left" vertical="top" wrapText="1"/>
    </xf>
    <xf numFmtId="0" fontId="44" fillId="7" borderId="47" xfId="0" applyFont="1" applyFill="1" applyBorder="1" applyAlignment="1">
      <alignment horizontal="left" vertical="center"/>
    </xf>
    <xf numFmtId="0" fontId="4" fillId="0" borderId="49" xfId="0" applyFont="1" applyBorder="1" applyAlignment="1">
      <alignment vertical="center"/>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168" fillId="12" borderId="53" xfId="0" applyFont="1" applyFill="1" applyBorder="1" applyAlignment="1">
      <alignment horizontal="center" vertical="center" shrinkToFit="1"/>
    </xf>
    <xf numFmtId="0" fontId="168" fillId="12" borderId="48" xfId="0" applyFont="1" applyFill="1" applyBorder="1" applyAlignment="1">
      <alignment horizontal="center" vertical="center" shrinkToFit="1"/>
    </xf>
    <xf numFmtId="0" fontId="168" fillId="12" borderId="198"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0" applyNumberFormat="1" applyFont="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8" fillId="7" borderId="0" xfId="0" applyFont="1" applyFill="1" applyAlignment="1">
      <alignment horizontal="left" vertical="center" wrapText="1"/>
    </xf>
    <xf numFmtId="0" fontId="26" fillId="0" borderId="0" xfId="0" applyFont="1" applyAlignment="1">
      <alignment vertical="center" wrapText="1"/>
    </xf>
    <xf numFmtId="0" fontId="2" fillId="0" borderId="0" xfId="0" applyFont="1" applyAlignment="1">
      <alignment vertical="center" wrapText="1"/>
    </xf>
    <xf numFmtId="0" fontId="23" fillId="23" borderId="47" xfId="0" applyFont="1" applyFill="1" applyBorder="1" applyAlignment="1">
      <alignment horizontal="center" vertical="center"/>
    </xf>
    <xf numFmtId="0" fontId="23" fillId="23" borderId="49" xfId="0" applyFont="1" applyFill="1" applyBorder="1" applyAlignment="1">
      <alignment horizontal="center" vertical="center"/>
    </xf>
    <xf numFmtId="0" fontId="23" fillId="0" borderId="46" xfId="0" applyFont="1" applyBorder="1" applyAlignment="1">
      <alignment vertical="top"/>
    </xf>
    <xf numFmtId="0" fontId="38" fillId="7" borderId="0" xfId="0" applyFont="1" applyFill="1" applyAlignment="1">
      <alignment vertical="center" wrapText="1"/>
    </xf>
    <xf numFmtId="0" fontId="38" fillId="7" borderId="0" xfId="0" applyFont="1" applyFill="1" applyAlignment="1">
      <alignment vertical="center"/>
    </xf>
    <xf numFmtId="0" fontId="23" fillId="7" borderId="47" xfId="0" applyFont="1" applyFill="1" applyBorder="1" applyAlignment="1">
      <alignment horizontal="center" vertical="center"/>
    </xf>
    <xf numFmtId="0" fontId="23" fillId="7" borderId="49" xfId="0" applyFont="1" applyFill="1" applyBorder="1" applyAlignment="1">
      <alignment horizontal="center" vertical="center"/>
    </xf>
    <xf numFmtId="0" fontId="23" fillId="0" borderId="0" xfId="0" applyFont="1" applyAlignment="1">
      <alignment horizontal="center" vertical="center"/>
    </xf>
    <xf numFmtId="213" fontId="23" fillId="5" borderId="0" xfId="0" applyNumberFormat="1" applyFont="1" applyFill="1" applyAlignment="1">
      <alignment horizontal="right" vertical="center"/>
    </xf>
    <xf numFmtId="0" fontId="23" fillId="5" borderId="0" xfId="0" applyFont="1" applyFill="1" applyAlignment="1">
      <alignment horizontal="right" vertical="center"/>
    </xf>
    <xf numFmtId="0" fontId="23" fillId="0" borderId="9" xfId="0" applyFont="1" applyBorder="1" applyAlignment="1">
      <alignment vertical="center"/>
    </xf>
    <xf numFmtId="0" fontId="23" fillId="0" borderId="6" xfId="0" applyFont="1" applyBorder="1" applyAlignment="1">
      <alignment vertical="center"/>
    </xf>
    <xf numFmtId="0" fontId="23" fillId="0" borderId="50" xfId="0" applyFont="1" applyBorder="1" applyAlignment="1">
      <alignment vertical="center"/>
    </xf>
    <xf numFmtId="0" fontId="23" fillId="23" borderId="9" xfId="0" applyFont="1" applyFill="1" applyBorder="1" applyAlignment="1">
      <alignment horizontal="center" vertical="center"/>
    </xf>
    <xf numFmtId="0" fontId="23" fillId="23" borderId="50" xfId="0" applyFont="1" applyFill="1" applyBorder="1" applyAlignment="1">
      <alignment horizontal="center" vertical="center"/>
    </xf>
    <xf numFmtId="0" fontId="23" fillId="23" borderId="11" xfId="0" applyFont="1" applyFill="1" applyBorder="1" applyAlignment="1">
      <alignment horizontal="center" vertical="center"/>
    </xf>
    <xf numFmtId="0" fontId="23" fillId="23" borderId="8" xfId="0" applyFont="1" applyFill="1" applyBorder="1" applyAlignment="1">
      <alignment horizontal="center" vertical="center"/>
    </xf>
    <xf numFmtId="0" fontId="23" fillId="23" borderId="5" xfId="0" applyFont="1" applyFill="1" applyBorder="1" applyAlignment="1">
      <alignment horizontal="center" vertical="center"/>
    </xf>
    <xf numFmtId="0" fontId="23" fillId="23" borderId="13" xfId="0" applyFont="1" applyFill="1" applyBorder="1" applyAlignment="1">
      <alignment horizontal="center" vertical="center"/>
    </xf>
    <xf numFmtId="0" fontId="23" fillId="23" borderId="46" xfId="0" applyFont="1" applyFill="1" applyBorder="1" applyAlignment="1">
      <alignment horizontal="center" vertical="center"/>
    </xf>
    <xf numFmtId="0" fontId="26" fillId="0" borderId="46" xfId="0" applyFont="1" applyBorder="1" applyAlignment="1">
      <alignment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0"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0" applyNumberFormat="1" applyFont="1" applyFill="1" applyBorder="1" applyAlignment="1">
      <alignment horizontal="right" vertical="center" shrinkToFit="1"/>
    </xf>
    <xf numFmtId="178" fontId="165" fillId="5" borderId="16" xfId="0" applyNumberFormat="1" applyFont="1" applyFill="1" applyBorder="1" applyAlignment="1">
      <alignment horizontal="right" vertical="center"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178" fontId="165" fillId="5" borderId="12" xfId="0" applyNumberFormat="1" applyFont="1" applyFill="1" applyBorder="1" applyAlignment="1">
      <alignment horizontal="right" vertical="center" shrinkToFit="1"/>
    </xf>
    <xf numFmtId="178" fontId="165" fillId="5" borderId="13" xfId="0"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6" fillId="3" borderId="2" xfId="0" applyNumberFormat="1" applyFont="1" applyFill="1" applyBorder="1" applyAlignment="1">
      <alignment horizontal="right" vertical="center" shrinkToFit="1"/>
    </xf>
    <xf numFmtId="189" fontId="86" fillId="3" borderId="51" xfId="0" applyNumberFormat="1" applyFont="1" applyFill="1" applyBorder="1" applyAlignment="1">
      <alignment horizontal="right" vertical="center" shrinkToFit="1"/>
    </xf>
    <xf numFmtId="184" fontId="86" fillId="23" borderId="12" xfId="0" applyNumberFormat="1" applyFont="1" applyFill="1" applyBorder="1" applyAlignment="1">
      <alignment horizontal="right" vertical="center" shrinkToFit="1"/>
    </xf>
    <xf numFmtId="184" fontId="86" fillId="23" borderId="13" xfId="0" applyNumberFormat="1" applyFont="1" applyFill="1" applyBorder="1" applyAlignment="1">
      <alignment horizontal="right" vertical="center" shrinkToFit="1"/>
    </xf>
    <xf numFmtId="178" fontId="86" fillId="0" borderId="31" xfId="0" applyNumberFormat="1" applyFont="1" applyBorder="1" applyAlignment="1">
      <alignment horizontal="center" vertical="center" shrinkToFit="1"/>
    </xf>
    <xf numFmtId="178" fontId="86" fillId="0" borderId="56" xfId="0" applyNumberFormat="1" applyFont="1" applyBorder="1" applyAlignment="1">
      <alignment horizontal="center" vertical="center" shrinkToFit="1"/>
    </xf>
    <xf numFmtId="178" fontId="86" fillId="0" borderId="32" xfId="0" applyNumberFormat="1" applyFont="1" applyBorder="1" applyAlignment="1">
      <alignment horizontal="center" vertical="center" shrinkToFit="1"/>
    </xf>
    <xf numFmtId="178" fontId="86" fillId="0" borderId="33" xfId="0" applyNumberFormat="1" applyFont="1" applyBorder="1" applyAlignment="1">
      <alignment horizontal="center" vertical="center" shrinkToFit="1"/>
    </xf>
    <xf numFmtId="178" fontId="86" fillId="0" borderId="36" xfId="0" applyNumberFormat="1" applyFont="1" applyBorder="1" applyAlignment="1">
      <alignment horizontal="center" vertical="center" shrinkToFit="1"/>
    </xf>
    <xf numFmtId="178" fontId="86" fillId="0" borderId="34" xfId="0" applyNumberFormat="1" applyFont="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65" fillId="23" borderId="3" xfId="0" applyNumberFormat="1" applyFont="1" applyFill="1" applyBorder="1" applyAlignment="1">
      <alignment horizontal="right" vertical="center" shrinkToFit="1"/>
    </xf>
    <xf numFmtId="0" fontId="9"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0" fontId="44" fillId="0" borderId="0" xfId="0" applyFont="1" applyAlignment="1">
      <alignment horizontal="left" vertical="center" wrapText="1" shrinkToFit="1"/>
    </xf>
    <xf numFmtId="190" fontId="86" fillId="23" borderId="13" xfId="0" applyNumberFormat="1" applyFont="1" applyFill="1" applyBorder="1" applyAlignment="1">
      <alignment horizontal="right" vertical="center" shrinkToFit="1"/>
    </xf>
    <xf numFmtId="190" fontId="86" fillId="23" borderId="3" xfId="0" applyNumberFormat="1" applyFont="1" applyFill="1" applyBorder="1" applyAlignment="1">
      <alignment horizontal="right" vertical="center" shrinkToFit="1"/>
    </xf>
    <xf numFmtId="186" fontId="86" fillId="5" borderId="9" xfId="0" applyNumberFormat="1" applyFont="1" applyFill="1" applyBorder="1" applyAlignment="1">
      <alignment horizontal="right" vertical="center" shrinkToFit="1"/>
    </xf>
    <xf numFmtId="186" fontId="86" fillId="5" borderId="50" xfId="0" applyNumberFormat="1" applyFont="1" applyFill="1" applyBorder="1" applyAlignment="1">
      <alignment horizontal="right" vertical="center" shrinkToFit="1"/>
    </xf>
    <xf numFmtId="186" fontId="86" fillId="5" borderId="6" xfId="0"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0" applyNumberFormat="1" applyFont="1" applyFill="1" applyBorder="1" applyAlignment="1">
      <alignment horizontal="right" vertical="center" wrapText="1"/>
    </xf>
    <xf numFmtId="188" fontId="57" fillId="3" borderId="51" xfId="0" applyNumberFormat="1" applyFont="1" applyFill="1" applyBorder="1" applyAlignment="1">
      <alignment horizontal="right" vertical="center" wrapText="1"/>
    </xf>
    <xf numFmtId="182" fontId="86" fillId="23" borderId="5" xfId="0" applyNumberFormat="1" applyFont="1" applyFill="1" applyBorder="1" applyAlignment="1">
      <alignment horizontal="right" vertical="center" shrinkToFit="1"/>
    </xf>
    <xf numFmtId="182" fontId="86" fillId="23" borderId="12" xfId="0" applyNumberFormat="1" applyFont="1" applyFill="1" applyBorder="1" applyAlignment="1">
      <alignment horizontal="right" vertical="center" shrinkToFit="1"/>
    </xf>
    <xf numFmtId="182" fontId="86" fillId="23" borderId="13" xfId="0"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8" fontId="86" fillId="3" borderId="2" xfId="0"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0" applyNumberFormat="1" applyFont="1" applyFill="1" applyBorder="1" applyAlignment="1">
      <alignment horizontal="right" vertical="center" shrinkToFit="1"/>
    </xf>
    <xf numFmtId="178" fontId="86" fillId="23" borderId="12" xfId="0" applyNumberFormat="1" applyFont="1" applyFill="1" applyBorder="1" applyAlignment="1">
      <alignment horizontal="right" vertical="center" shrinkToFit="1"/>
    </xf>
    <xf numFmtId="178" fontId="86" fillId="23" borderId="13" xfId="0"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6" fillId="3" borderId="9" xfId="0" applyNumberFormat="1" applyFont="1" applyFill="1" applyBorder="1" applyAlignment="1">
      <alignment horizontal="right" vertical="center" shrinkToFit="1"/>
    </xf>
    <xf numFmtId="186" fontId="86" fillId="3" borderId="6" xfId="0" applyNumberFormat="1" applyFont="1" applyFill="1" applyBorder="1" applyAlignment="1">
      <alignment horizontal="right" vertical="center" shrinkToFit="1"/>
    </xf>
    <xf numFmtId="186" fontId="86" fillId="3" borderId="10" xfId="0"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9" fillId="23" borderId="10" xfId="0"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4" fillId="0" borderId="0" xfId="0" applyFont="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0" applyNumberFormat="1" applyFont="1" applyFill="1" applyBorder="1" applyAlignment="1">
      <alignment horizontal="right" vertical="center" wrapText="1"/>
    </xf>
    <xf numFmtId="189" fontId="57" fillId="3" borderId="51" xfId="0" applyNumberFormat="1" applyFont="1" applyFill="1" applyBorder="1" applyAlignment="1">
      <alignment horizontal="right" vertical="center" wrapText="1"/>
    </xf>
    <xf numFmtId="0" fontId="44" fillId="2" borderId="15" xfId="0" applyFont="1" applyFill="1" applyBorder="1" applyAlignment="1">
      <alignment vertical="center"/>
    </xf>
    <xf numFmtId="0" fontId="44" fillId="2" borderId="4" xfId="0" applyFont="1" applyFill="1" applyBorder="1" applyAlignment="1">
      <alignment vertical="center"/>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6" fontId="86" fillId="0" borderId="9" xfId="0" applyNumberFormat="1" applyFont="1" applyBorder="1" applyAlignment="1">
      <alignment horizontal="right" vertical="center" shrinkToFit="1"/>
    </xf>
    <xf numFmtId="186" fontId="86" fillId="0" borderId="6" xfId="0" applyNumberFormat="1" applyFont="1" applyBorder="1" applyAlignment="1">
      <alignment horizontal="right" vertical="center" shrinkToFit="1"/>
    </xf>
    <xf numFmtId="186" fontId="86" fillId="0" borderId="35" xfId="0" applyNumberFormat="1" applyFont="1" applyBorder="1" applyAlignment="1">
      <alignment horizontal="right" vertical="center" shrinkToFit="1"/>
    </xf>
    <xf numFmtId="185" fontId="86" fillId="23" borderId="5" xfId="0" applyNumberFormat="1" applyFont="1" applyFill="1" applyBorder="1" applyAlignment="1">
      <alignment horizontal="right" vertical="center" shrinkToFit="1"/>
    </xf>
    <xf numFmtId="185" fontId="86" fillId="23" borderId="12" xfId="0" applyNumberFormat="1" applyFont="1" applyFill="1" applyBorder="1" applyAlignment="1">
      <alignment horizontal="right" vertical="center" shrinkToFit="1"/>
    </xf>
    <xf numFmtId="185" fontId="86" fillId="23" borderId="30" xfId="0" applyNumberFormat="1" applyFont="1" applyFill="1" applyBorder="1" applyAlignment="1">
      <alignment horizontal="right" vertical="center" shrinkToFit="1"/>
    </xf>
    <xf numFmtId="178" fontId="165" fillId="5" borderId="11" xfId="0" applyNumberFormat="1" applyFont="1" applyFill="1" applyBorder="1" applyAlignment="1">
      <alignment horizontal="right" vertical="center" shrinkToFit="1"/>
    </xf>
    <xf numFmtId="178" fontId="165" fillId="5" borderId="0" xfId="0" applyNumberFormat="1" applyFont="1" applyFill="1" applyAlignment="1">
      <alignment horizontal="right" vertical="center" shrinkToFit="1"/>
    </xf>
    <xf numFmtId="178" fontId="165" fillId="5" borderId="8" xfId="0" applyNumberFormat="1" applyFont="1" applyFill="1" applyBorder="1" applyAlignment="1">
      <alignment horizontal="right" vertical="center" shrinkToFit="1"/>
    </xf>
    <xf numFmtId="178" fontId="165" fillId="5" borderId="5" xfId="0"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188" fontId="86" fillId="3" borderId="51" xfId="0" applyNumberFormat="1" applyFont="1" applyFill="1" applyBorder="1" applyAlignment="1">
      <alignment horizontal="right" vertical="center" shrinkToFit="1"/>
    </xf>
    <xf numFmtId="0" fontId="28" fillId="0" borderId="0" xfId="0" applyFont="1" applyAlignment="1">
      <alignment horizontal="center" vertical="center" wrapText="1"/>
    </xf>
    <xf numFmtId="0" fontId="28"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vertical="center" wrapText="1"/>
    </xf>
    <xf numFmtId="0" fontId="48" fillId="23" borderId="6" xfId="0" applyFont="1" applyFill="1" applyBorder="1" applyAlignment="1">
      <alignment horizontal="center" vertical="center" shrinkToFit="1"/>
    </xf>
    <xf numFmtId="0" fontId="48" fillId="23" borderId="50" xfId="0" applyFont="1" applyFill="1" applyBorder="1" applyAlignment="1">
      <alignment horizontal="center" vertical="center" shrinkToFit="1"/>
    </xf>
    <xf numFmtId="0" fontId="44"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0" applyFont="1" applyAlignment="1" applyProtection="1">
      <alignment horizontal="center" vertical="center"/>
      <protection locked="0"/>
    </xf>
    <xf numFmtId="0" fontId="87"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0"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94" fillId="7" borderId="0" xfId="0" applyFont="1" applyFill="1" applyAlignment="1">
      <alignment vertical="center"/>
    </xf>
    <xf numFmtId="0" fontId="61" fillId="10" borderId="48" xfId="0" applyFont="1" applyFill="1" applyBorder="1" applyAlignment="1">
      <alignment vertical="center"/>
    </xf>
    <xf numFmtId="0" fontId="61" fillId="10" borderId="49" xfId="0" applyFont="1" applyFill="1" applyBorder="1" applyAlignment="1">
      <alignment vertical="center"/>
    </xf>
    <xf numFmtId="0" fontId="61" fillId="10" borderId="47" xfId="0" applyFont="1" applyFill="1" applyBorder="1" applyAlignment="1">
      <alignment horizontal="center" vertical="center"/>
    </xf>
    <xf numFmtId="0" fontId="61" fillId="10" borderId="48" xfId="0" applyFont="1" applyFill="1" applyBorder="1" applyAlignment="1">
      <alignment horizontal="center" vertical="center"/>
    </xf>
    <xf numFmtId="0" fontId="8" fillId="5" borderId="0" xfId="0" applyFont="1" applyFill="1" applyAlignment="1">
      <alignment vertical="center"/>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192" fontId="94"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98" fillId="7" borderId="46" xfId="0" applyFont="1" applyFill="1" applyBorder="1" applyAlignment="1">
      <alignment horizontal="left" vertical="center" wrapText="1"/>
    </xf>
    <xf numFmtId="0" fontId="98" fillId="23" borderId="46" xfId="0" applyFont="1" applyFill="1" applyBorder="1" applyAlignment="1">
      <alignment horizontal="center" vertical="center" shrinkToFit="1"/>
    </xf>
    <xf numFmtId="38" fontId="98" fillId="23" borderId="46" xfId="0" applyNumberFormat="1" applyFont="1" applyFill="1" applyBorder="1" applyAlignment="1">
      <alignment horizontal="center" vertical="center" shrinkToFit="1"/>
    </xf>
    <xf numFmtId="0" fontId="9" fillId="8" borderId="51" xfId="0" applyFont="1" applyFill="1" applyBorder="1" applyAlignment="1">
      <alignment horizontal="center" vertical="center"/>
    </xf>
    <xf numFmtId="0" fontId="40" fillId="7" borderId="46" xfId="0"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 fillId="8" borderId="47"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49" xfId="0" applyFont="1" applyFill="1" applyBorder="1" applyAlignment="1">
      <alignment horizontal="center" vertical="center"/>
    </xf>
    <xf numFmtId="0" fontId="98" fillId="7" borderId="47" xfId="0" applyFont="1" applyFill="1" applyBorder="1" applyAlignment="1">
      <alignment horizontal="left" vertical="center" wrapText="1"/>
    </xf>
    <xf numFmtId="0" fontId="98" fillId="7" borderId="48" xfId="0" applyFont="1" applyFill="1" applyBorder="1" applyAlignment="1">
      <alignment horizontal="left" vertical="center" wrapText="1"/>
    </xf>
    <xf numFmtId="0" fontId="98" fillId="7" borderId="49" xfId="0" applyFont="1" applyFill="1" applyBorder="1" applyAlignment="1">
      <alignment horizontal="left" vertical="center" wrapText="1"/>
    </xf>
    <xf numFmtId="38" fontId="99" fillId="5" borderId="46" xfId="0" applyNumberFormat="1" applyFont="1" applyFill="1" applyBorder="1" applyAlignment="1">
      <alignment horizontal="center" vertical="center" shrinkToFit="1"/>
    </xf>
    <xf numFmtId="0" fontId="8" fillId="0" borderId="0" xfId="0" applyFont="1" applyAlignment="1">
      <alignment vertical="center"/>
    </xf>
    <xf numFmtId="0" fontId="46" fillId="7" borderId="0" xfId="0" applyFont="1" applyFill="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9" fillId="8" borderId="47" xfId="0" applyFont="1" applyFill="1" applyBorder="1" applyAlignment="1">
      <alignment horizontal="center" vertical="center" wrapText="1"/>
    </xf>
    <xf numFmtId="0" fontId="0" fillId="0" borderId="49" xfId="0" applyBorder="1" applyAlignment="1">
      <alignment horizontal="center" vertical="center"/>
    </xf>
    <xf numFmtId="0" fontId="26" fillId="8" borderId="47" xfId="0" applyFont="1" applyFill="1" applyBorder="1" applyAlignment="1">
      <alignment horizontal="center" vertical="center" wrapText="1"/>
    </xf>
    <xf numFmtId="0" fontId="58" fillId="0" borderId="49" xfId="0" applyFont="1" applyBorder="1" applyAlignment="1">
      <alignment horizontal="center" vertical="center"/>
    </xf>
    <xf numFmtId="0" fontId="26" fillId="8" borderId="49" xfId="0" applyFont="1" applyFill="1" applyBorder="1" applyAlignment="1">
      <alignment horizontal="center" vertical="center"/>
    </xf>
    <xf numFmtId="0" fontId="0" fillId="0" borderId="48"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102" fillId="5" borderId="47" xfId="0" applyNumberFormat="1" applyFont="1" applyFill="1" applyBorder="1" applyAlignment="1">
      <alignment horizontal="center" vertical="center" shrinkToFit="1"/>
    </xf>
    <xf numFmtId="0" fontId="19" fillId="0" borderId="49" xfId="0" applyFont="1" applyBorder="1" applyAlignment="1">
      <alignment horizontal="center" vertical="center" shrinkToFit="1"/>
    </xf>
    <xf numFmtId="38" fontId="102" fillId="5" borderId="87" xfId="0" applyNumberFormat="1" applyFont="1" applyFill="1" applyBorder="1" applyAlignment="1">
      <alignment horizontal="center" vertical="center" shrinkToFit="1"/>
    </xf>
    <xf numFmtId="0" fontId="19" fillId="0" borderId="88" xfId="0" applyFont="1" applyBorder="1" applyAlignment="1">
      <alignment horizontal="center" vertical="center" shrinkToFit="1"/>
    </xf>
    <xf numFmtId="0" fontId="102" fillId="5" borderId="87" xfId="0" applyFont="1" applyFill="1" applyBorder="1" applyAlignment="1">
      <alignment horizontal="center" vertical="center" shrinkToFit="1"/>
    </xf>
    <xf numFmtId="38" fontId="32" fillId="5" borderId="47" xfId="0" applyNumberFormat="1" applyFont="1" applyFill="1" applyBorder="1" applyAlignment="1">
      <alignment horizontal="center" vertical="center" shrinkToFit="1"/>
    </xf>
    <xf numFmtId="38" fontId="32" fillId="5" borderId="49" xfId="0" applyNumberFormat="1" applyFont="1" applyFill="1" applyBorder="1" applyAlignment="1">
      <alignment horizontal="center" vertical="center" shrinkToFit="1"/>
    </xf>
    <xf numFmtId="0" fontId="45" fillId="0" borderId="0" xfId="0" applyFont="1" applyAlignment="1">
      <alignment horizontal="left" vertical="center" wrapText="1"/>
    </xf>
    <xf numFmtId="0" fontId="39" fillId="8" borderId="51" xfId="0" applyFont="1" applyFill="1" applyBorder="1" applyAlignment="1">
      <alignment horizontal="center" vertical="center"/>
    </xf>
    <xf numFmtId="3" fontId="97" fillId="5" borderId="51" xfId="0" applyNumberFormat="1" applyFont="1" applyFill="1" applyBorder="1" applyAlignment="1">
      <alignment horizontal="center" vertical="center" shrinkToFit="1"/>
    </xf>
    <xf numFmtId="3" fontId="97" fillId="5" borderId="9" xfId="0" applyNumberFormat="1" applyFont="1" applyFill="1" applyBorder="1" applyAlignment="1">
      <alignment horizontal="center" vertical="center" shrinkToFit="1"/>
    </xf>
    <xf numFmtId="3" fontId="97" fillId="5" borderId="7" xfId="0" applyNumberFormat="1" applyFont="1" applyFill="1" applyBorder="1" applyAlignment="1">
      <alignment horizontal="center" vertical="center" shrinkToFit="1"/>
    </xf>
    <xf numFmtId="3" fontId="97" fillId="5" borderId="11" xfId="0" applyNumberFormat="1" applyFont="1" applyFill="1" applyBorder="1" applyAlignment="1">
      <alignment horizontal="center" vertical="center" shrinkToFit="1"/>
    </xf>
    <xf numFmtId="3" fontId="97" fillId="5" borderId="3" xfId="0" applyNumberFormat="1" applyFont="1" applyFill="1" applyBorder="1" applyAlignment="1">
      <alignment horizontal="center" vertical="center" shrinkToFit="1"/>
    </xf>
    <xf numFmtId="3" fontId="97" fillId="5" borderId="5" xfId="0" applyNumberFormat="1" applyFont="1" applyFill="1" applyBorder="1" applyAlignment="1">
      <alignment horizontal="center" vertical="center" shrinkToFit="1"/>
    </xf>
    <xf numFmtId="0" fontId="45" fillId="0" borderId="0" xfId="0" applyFont="1" applyAlignment="1">
      <alignment horizontal="left" vertical="top" wrapText="1"/>
    </xf>
    <xf numFmtId="0" fontId="23" fillId="5" borderId="51" xfId="0" applyFont="1" applyFill="1" applyBorder="1" applyAlignment="1">
      <alignment horizontal="center" vertical="top"/>
    </xf>
    <xf numFmtId="0" fontId="63" fillId="5" borderId="51" xfId="0" applyFont="1" applyFill="1" applyBorder="1" applyAlignment="1">
      <alignment horizontal="center" vertical="top"/>
    </xf>
    <xf numFmtId="0" fontId="49" fillId="3" borderId="51" xfId="0" applyFont="1" applyFill="1" applyBorder="1" applyAlignment="1">
      <alignment horizontal="left" vertical="top"/>
    </xf>
    <xf numFmtId="0" fontId="8" fillId="5" borderId="51" xfId="0" applyFont="1" applyFill="1" applyBorder="1" applyAlignment="1">
      <alignment horizontal="center" vertical="top"/>
    </xf>
    <xf numFmtId="0" fontId="48" fillId="5" borderId="51" xfId="0" applyFont="1" applyFill="1" applyBorder="1" applyAlignment="1">
      <alignment horizontal="center" vertical="top"/>
    </xf>
    <xf numFmtId="0" fontId="23" fillId="5" borderId="3" xfId="0" applyFont="1" applyFill="1" applyBorder="1" applyAlignment="1">
      <alignment horizontal="center" vertical="center"/>
    </xf>
    <xf numFmtId="0" fontId="63" fillId="5" borderId="3" xfId="0" applyFont="1" applyFill="1" applyBorder="1" applyAlignment="1">
      <alignment horizontal="center" vertical="center"/>
    </xf>
    <xf numFmtId="0" fontId="49" fillId="3" borderId="3" xfId="0" applyFont="1" applyFill="1" applyBorder="1" applyAlignment="1">
      <alignment horizontal="left" vertical="top"/>
    </xf>
    <xf numFmtId="0" fontId="23" fillId="5" borderId="7" xfId="0" applyFont="1" applyFill="1" applyBorder="1" applyAlignment="1">
      <alignment horizontal="center" vertical="center"/>
    </xf>
    <xf numFmtId="0" fontId="63" fillId="5" borderId="7" xfId="0" applyFont="1" applyFill="1" applyBorder="1" applyAlignment="1">
      <alignment horizontal="center" vertical="center"/>
    </xf>
    <xf numFmtId="0" fontId="49" fillId="3" borderId="7" xfId="0" applyFont="1" applyFill="1" applyBorder="1" applyAlignment="1">
      <alignment horizontal="left" vertical="top"/>
    </xf>
    <xf numFmtId="0" fontId="105" fillId="23" borderId="9" xfId="0" applyFont="1" applyFill="1" applyBorder="1" applyAlignment="1">
      <alignment horizontal="left" vertical="top" wrapText="1"/>
    </xf>
    <xf numFmtId="0" fontId="105" fillId="23" borderId="6" xfId="0" applyFont="1" applyFill="1" applyBorder="1" applyAlignment="1">
      <alignment horizontal="left" vertical="top" wrapText="1"/>
    </xf>
    <xf numFmtId="0" fontId="105" fillId="23" borderId="50" xfId="0" applyFont="1" applyFill="1" applyBorder="1" applyAlignment="1">
      <alignment horizontal="left" vertical="top" wrapText="1"/>
    </xf>
    <xf numFmtId="0" fontId="19" fillId="23" borderId="11" xfId="0" applyFont="1" applyFill="1" applyBorder="1" applyAlignment="1">
      <alignment horizontal="left" vertical="top" wrapText="1"/>
    </xf>
    <xf numFmtId="0" fontId="19" fillId="23" borderId="0" xfId="0" applyFont="1" applyFill="1" applyAlignment="1">
      <alignment horizontal="left" vertical="top" wrapText="1"/>
    </xf>
    <xf numFmtId="0" fontId="19" fillId="23" borderId="8" xfId="0" applyFont="1" applyFill="1" applyBorder="1" applyAlignment="1">
      <alignment horizontal="left" vertical="top" wrapText="1"/>
    </xf>
    <xf numFmtId="0" fontId="19" fillId="23" borderId="5" xfId="0" applyFont="1" applyFill="1" applyBorder="1" applyAlignment="1">
      <alignment horizontal="left" vertical="top" wrapText="1"/>
    </xf>
    <xf numFmtId="0" fontId="19" fillId="23" borderId="12" xfId="0" applyFont="1" applyFill="1" applyBorder="1" applyAlignment="1">
      <alignment horizontal="left" vertical="top" wrapText="1"/>
    </xf>
    <xf numFmtId="0" fontId="19" fillId="23" borderId="13" xfId="0" applyFont="1" applyFill="1" applyBorder="1" applyAlignment="1">
      <alignment horizontal="left" vertical="top" wrapText="1"/>
    </xf>
    <xf numFmtId="0" fontId="98" fillId="23" borderId="11" xfId="0" applyFont="1" applyFill="1" applyBorder="1" applyAlignment="1">
      <alignment horizontal="left" vertical="top" wrapText="1"/>
    </xf>
    <xf numFmtId="0" fontId="98" fillId="23" borderId="0" xfId="0" applyFont="1" applyFill="1" applyAlignment="1">
      <alignment horizontal="left" vertical="top" wrapText="1"/>
    </xf>
    <xf numFmtId="0" fontId="98" fillId="23" borderId="8" xfId="0" applyFont="1" applyFill="1" applyBorder="1" applyAlignment="1">
      <alignment horizontal="left" vertical="top" wrapText="1"/>
    </xf>
    <xf numFmtId="0" fontId="98" fillId="23" borderId="5" xfId="0" applyFont="1" applyFill="1" applyBorder="1" applyAlignment="1">
      <alignment horizontal="left" vertical="top" wrapText="1"/>
    </xf>
    <xf numFmtId="0" fontId="98" fillId="23" borderId="12" xfId="0" applyFont="1" applyFill="1" applyBorder="1" applyAlignment="1">
      <alignment horizontal="left" vertical="top" wrapText="1"/>
    </xf>
    <xf numFmtId="0" fontId="98" fillId="23" borderId="13" xfId="0" applyFont="1" applyFill="1" applyBorder="1" applyAlignment="1">
      <alignment horizontal="left" vertical="top" wrapText="1"/>
    </xf>
    <xf numFmtId="0" fontId="49"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9" fillId="8" borderId="46" xfId="0" applyFont="1" applyFill="1" applyBorder="1" applyAlignment="1">
      <alignment horizontal="center" vertical="center" wrapText="1"/>
    </xf>
    <xf numFmtId="0" fontId="9" fillId="8" borderId="46" xfId="0" applyFont="1" applyFill="1" applyBorder="1" applyAlignment="1">
      <alignment horizontal="center" vertical="center"/>
    </xf>
    <xf numFmtId="0" fontId="39" fillId="8" borderId="51" xfId="0" applyFont="1" applyFill="1" applyBorder="1" applyAlignment="1">
      <alignment horizontal="center" vertical="top"/>
    </xf>
    <xf numFmtId="192" fontId="38" fillId="7" borderId="5" xfId="0" applyNumberFormat="1" applyFont="1" applyFill="1" applyBorder="1" applyAlignment="1">
      <alignment horizontal="right" vertical="center" wrapText="1"/>
    </xf>
    <xf numFmtId="192" fontId="40" fillId="0" borderId="12" xfId="0" applyNumberFormat="1" applyFont="1" applyBorder="1" applyAlignment="1">
      <alignment horizontal="right" vertical="center" wrapText="1"/>
    </xf>
    <xf numFmtId="192" fontId="40" fillId="0" borderId="13" xfId="0" applyNumberFormat="1" applyFont="1" applyBorder="1" applyAlignment="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0" applyNumberFormat="1" applyFill="1" applyBorder="1" applyAlignment="1">
      <alignment horizontal="center" vertical="center" wrapText="1"/>
    </xf>
    <xf numFmtId="191" fontId="0" fillId="0" borderId="6" xfId="0" applyNumberFormat="1" applyBorder="1" applyAlignment="1">
      <alignment horizontal="center" vertical="center" wrapText="1"/>
    </xf>
    <xf numFmtId="0" fontId="23" fillId="5" borderId="51" xfId="0" applyFont="1" applyFill="1" applyBorder="1" applyAlignment="1">
      <alignment horizontal="center" vertical="center"/>
    </xf>
    <xf numFmtId="0" fontId="63" fillId="5" borderId="51" xfId="0" applyFont="1" applyFill="1" applyBorder="1" applyAlignment="1">
      <alignment horizontal="center" vertical="center"/>
    </xf>
    <xf numFmtId="0" fontId="49" fillId="3" borderId="51" xfId="0" applyFont="1" applyFill="1" applyBorder="1" applyAlignment="1">
      <alignment horizontal="left" vertical="top" wrapText="1"/>
    </xf>
    <xf numFmtId="0" fontId="106" fillId="23" borderId="6" xfId="0" applyFont="1" applyFill="1" applyBorder="1" applyAlignment="1">
      <alignment horizontal="left" vertical="top" wrapText="1"/>
    </xf>
    <xf numFmtId="0" fontId="106" fillId="23" borderId="50" xfId="0" applyFont="1" applyFill="1" applyBorder="1" applyAlignment="1">
      <alignment horizontal="left" vertical="top" wrapText="1"/>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105" fillId="23" borderId="47" xfId="0" applyFont="1" applyFill="1" applyBorder="1" applyAlignment="1">
      <alignment horizontal="left" vertical="top" wrapText="1"/>
    </xf>
    <xf numFmtId="0" fontId="105" fillId="23" borderId="48" xfId="0" applyFont="1" applyFill="1" applyBorder="1" applyAlignment="1">
      <alignment horizontal="left" vertical="top" wrapText="1"/>
    </xf>
    <xf numFmtId="0" fontId="105" fillId="23" borderId="49" xfId="0" applyFont="1" applyFill="1" applyBorder="1" applyAlignment="1">
      <alignment horizontal="left" vertical="top" wrapText="1"/>
    </xf>
    <xf numFmtId="0" fontId="0" fillId="0" borderId="12" xfId="0" applyBorder="1" applyAlignment="1">
      <alignment horizontal="center" vertical="top"/>
    </xf>
    <xf numFmtId="0" fontId="0" fillId="0" borderId="13" xfId="0" applyBorder="1" applyAlignment="1">
      <alignment horizontal="center" vertical="top"/>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8" fillId="23" borderId="46" xfId="0" applyNumberFormat="1" applyFont="1" applyFill="1" applyBorder="1" applyAlignment="1">
      <alignment horizontal="center" vertical="center" wrapText="1"/>
    </xf>
    <xf numFmtId="192" fontId="102" fillId="23" borderId="49" xfId="0" applyNumberFormat="1" applyFont="1" applyFill="1" applyBorder="1" applyAlignment="1">
      <alignment horizontal="center" vertical="center" wrapText="1"/>
    </xf>
    <xf numFmtId="192" fontId="102" fillId="23" borderId="46" xfId="0" applyNumberFormat="1" applyFont="1" applyFill="1" applyBorder="1" applyAlignment="1">
      <alignment horizontal="center" vertical="center" wrapText="1"/>
    </xf>
    <xf numFmtId="0" fontId="19" fillId="23" borderId="6" xfId="0" applyFont="1" applyFill="1" applyBorder="1" applyAlignment="1">
      <alignment horizontal="left" vertical="top" wrapText="1"/>
    </xf>
    <xf numFmtId="0" fontId="19" fillId="23" borderId="50" xfId="0" applyFont="1" applyFill="1" applyBorder="1" applyAlignment="1">
      <alignment horizontal="left" vertical="top" wrapText="1"/>
    </xf>
    <xf numFmtId="0" fontId="24" fillId="0" borderId="0" xfId="0" applyFont="1" applyAlignment="1">
      <alignment horizontal="left" vertical="center" wrapText="1"/>
    </xf>
    <xf numFmtId="0" fontId="48" fillId="8" borderId="46" xfId="0"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0" applyNumberFormat="1" applyFont="1" applyFill="1" applyBorder="1" applyAlignment="1">
      <alignment horizontal="center" vertical="center"/>
    </xf>
    <xf numFmtId="0" fontId="39" fillId="0" borderId="46" xfId="0" applyFont="1" applyBorder="1" applyAlignment="1">
      <alignment horizontal="left" vertical="center"/>
    </xf>
    <xf numFmtId="0" fontId="19" fillId="23" borderId="0" xfId="0" applyFont="1" applyFill="1" applyAlignment="1">
      <alignment horizontal="left" vertical="top" wrapText="1"/>
    </xf>
    <xf numFmtId="0" fontId="104" fillId="7" borderId="0" xfId="0" applyFont="1" applyFill="1" applyAlignment="1">
      <alignment horizontal="center" vertical="center"/>
    </xf>
    <xf numFmtId="0" fontId="39" fillId="0" borderId="47" xfId="0" applyFont="1" applyBorder="1" applyAlignment="1">
      <alignment horizontal="left" vertical="top" wrapText="1"/>
    </xf>
    <xf numFmtId="0" fontId="98" fillId="23" borderId="46" xfId="0" applyFont="1" applyFill="1" applyBorder="1" applyAlignment="1">
      <alignment horizontal="center" vertical="center"/>
    </xf>
    <xf numFmtId="0" fontId="23" fillId="0" borderId="6" xfId="0" applyFont="1" applyBorder="1" applyAlignment="1">
      <alignment horizontal="left" vertical="top" wrapText="1"/>
    </xf>
    <xf numFmtId="0" fontId="58" fillId="0" borderId="6" xfId="0" applyFont="1" applyBorder="1" applyAlignment="1">
      <alignment horizontal="left" vertical="top"/>
    </xf>
    <xf numFmtId="0" fontId="9" fillId="8" borderId="46" xfId="0" applyFont="1" applyFill="1" applyBorder="1" applyAlignment="1">
      <alignment horizontal="center" vertical="center" textRotation="255"/>
    </xf>
    <xf numFmtId="0" fontId="39" fillId="8" borderId="46" xfId="0" applyFont="1" applyFill="1" applyBorder="1" applyAlignment="1">
      <alignment horizontal="center" vertical="center"/>
    </xf>
    <xf numFmtId="0" fontId="39" fillId="8" borderId="47" xfId="0" applyFont="1" applyFill="1" applyBorder="1" applyAlignment="1">
      <alignment horizontal="center"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9" xfId="0" applyFont="1" applyBorder="1" applyAlignment="1">
      <alignment horizontal="left" vertical="center" wrapText="1"/>
    </xf>
    <xf numFmtId="0" fontId="19" fillId="0" borderId="51" xfId="0" applyFont="1" applyBorder="1" applyAlignment="1">
      <alignment horizontal="left" vertical="center" wrapText="1"/>
    </xf>
    <xf numFmtId="0" fontId="98"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0" applyFont="1" applyFill="1" applyBorder="1" applyAlignment="1">
      <alignment horizontal="center" vertical="center"/>
    </xf>
    <xf numFmtId="0" fontId="46" fillId="7" borderId="80"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9" xfId="0" applyFont="1" applyFill="1" applyBorder="1" applyAlignment="1">
      <alignment horizontal="center" vertical="center"/>
    </xf>
    <xf numFmtId="0" fontId="40" fillId="7" borderId="50" xfId="0" applyFont="1" applyFill="1" applyBorder="1" applyAlignment="1">
      <alignment horizontal="center" vertical="center"/>
    </xf>
    <xf numFmtId="0" fontId="40" fillId="7" borderId="5" xfId="0" applyFont="1" applyFill="1" applyBorder="1" applyAlignment="1">
      <alignment horizontal="center" vertical="center"/>
    </xf>
    <xf numFmtId="0" fontId="40" fillId="7" borderId="13" xfId="0" applyFont="1" applyFill="1" applyBorder="1" applyAlignment="1">
      <alignment horizontal="center" vertical="center"/>
    </xf>
    <xf numFmtId="0" fontId="98" fillId="23" borderId="3" xfId="0" applyFont="1" applyFill="1" applyBorder="1" applyAlignment="1">
      <alignment horizontal="left" vertical="top" wrapText="1"/>
    </xf>
    <xf numFmtId="0" fontId="39" fillId="23" borderId="3" xfId="0" applyFont="1" applyFill="1" applyBorder="1" applyAlignment="1">
      <alignment horizontal="left" vertical="top" wrapText="1"/>
    </xf>
    <xf numFmtId="0" fontId="39" fillId="23" borderId="5" xfId="0" applyFont="1" applyFill="1" applyBorder="1" applyAlignment="1">
      <alignment horizontal="left" vertical="top" wrapText="1"/>
    </xf>
    <xf numFmtId="0" fontId="98" fillId="23" borderId="3" xfId="0" applyFont="1" applyFill="1" applyBorder="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98" fillId="23" borderId="46" xfId="0" applyFont="1" applyFill="1" applyBorder="1" applyAlignment="1">
      <alignment horizontal="left" vertical="center" wrapText="1"/>
    </xf>
    <xf numFmtId="0" fontId="102" fillId="23" borderId="46" xfId="0" applyFont="1" applyFill="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66" fillId="23" borderId="12" xfId="0" applyFont="1" applyFill="1" applyBorder="1" applyAlignment="1">
      <alignment horizontal="left" vertical="center" wrapText="1"/>
    </xf>
    <xf numFmtId="0" fontId="39" fillId="23" borderId="12" xfId="0" applyFont="1" applyFill="1" applyBorder="1" applyAlignment="1">
      <alignment horizontal="left" vertical="center"/>
    </xf>
    <xf numFmtId="0" fontId="39" fillId="23" borderId="13" xfId="0" applyFont="1" applyFill="1" applyBorder="1" applyAlignment="1">
      <alignment horizontal="left"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 fontId="97" fillId="0" borderId="47" xfId="0" applyNumberFormat="1" applyFont="1" applyBorder="1" applyAlignment="1">
      <alignment horizontal="center" vertical="center" shrinkToFit="1"/>
    </xf>
    <xf numFmtId="3" fontId="97" fillId="0" borderId="48" xfId="0" applyNumberFormat="1" applyFont="1" applyBorder="1" applyAlignment="1">
      <alignment horizontal="center" vertical="center" shrinkToFit="1"/>
    </xf>
    <xf numFmtId="0" fontId="97" fillId="0" borderId="49"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9" fillId="8" borderId="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9" xfId="0" applyFont="1" applyFill="1" applyBorder="1" applyAlignment="1">
      <alignment horizontal="center" vertical="center"/>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38" fontId="32" fillId="5" borderId="48" xfId="0" applyNumberFormat="1" applyFont="1" applyFill="1" applyBorder="1" applyAlignment="1">
      <alignment horizontal="center" vertical="center" shrinkToFit="1"/>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38" fontId="32" fillId="0" borderId="47" xfId="0" applyNumberFormat="1" applyFont="1" applyBorder="1" applyAlignment="1">
      <alignment horizontal="center" vertical="center" shrinkToFit="1"/>
    </xf>
    <xf numFmtId="38" fontId="32" fillId="0" borderId="48" xfId="0" applyNumberFormat="1" applyFont="1" applyBorder="1" applyAlignment="1">
      <alignment horizontal="center" vertical="center" shrinkToFit="1"/>
    </xf>
    <xf numFmtId="38" fontId="32" fillId="0" borderId="49" xfId="0" applyNumberFormat="1" applyFont="1" applyBorder="1" applyAlignment="1">
      <alignment horizontal="center" vertical="center" shrinkToFit="1"/>
    </xf>
    <xf numFmtId="38" fontId="32" fillId="23" borderId="47" xfId="0" applyNumberFormat="1" applyFont="1" applyFill="1" applyBorder="1" applyAlignment="1">
      <alignment horizontal="center" vertical="center" shrinkToFit="1"/>
    </xf>
    <xf numFmtId="38" fontId="32" fillId="23" borderId="49" xfId="0" applyNumberFormat="1" applyFont="1" applyFill="1" applyBorder="1" applyAlignment="1">
      <alignment horizontal="center" vertical="center" shrinkToFit="1"/>
    </xf>
    <xf numFmtId="38" fontId="32" fillId="23" borderId="48" xfId="0" applyNumberFormat="1" applyFont="1" applyFill="1" applyBorder="1" applyAlignment="1">
      <alignment horizontal="center" vertical="center" shrinkToFit="1"/>
    </xf>
    <xf numFmtId="38" fontId="32" fillId="23" borderId="5" xfId="0" applyNumberFormat="1" applyFont="1" applyFill="1" applyBorder="1" applyAlignment="1">
      <alignment horizontal="center" vertical="center" shrinkToFit="1"/>
    </xf>
    <xf numFmtId="38" fontId="32" fillId="23" borderId="13" xfId="0" applyNumberFormat="1" applyFont="1" applyFill="1" applyBorder="1" applyAlignment="1">
      <alignment horizontal="center" vertical="center" shrinkToFit="1"/>
    </xf>
    <xf numFmtId="3" fontId="97" fillId="0" borderId="5" xfId="0" applyNumberFormat="1" applyFont="1" applyBorder="1" applyAlignment="1">
      <alignment horizontal="center" vertical="center" shrinkToFit="1"/>
    </xf>
    <xf numFmtId="3" fontId="97" fillId="0" borderId="12" xfId="0" applyNumberFormat="1" applyFont="1" applyBorder="1" applyAlignment="1">
      <alignment horizontal="center" vertical="center" shrinkToFit="1"/>
    </xf>
    <xf numFmtId="0" fontId="97" fillId="0" borderId="13" xfId="0" applyFont="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 fontId="102" fillId="0" borderId="46" xfId="0" applyNumberFormat="1" applyFont="1" applyBorder="1" applyAlignment="1">
      <alignment horizontal="center" vertical="center" shrinkToFit="1"/>
    </xf>
    <xf numFmtId="0" fontId="102" fillId="0" borderId="46" xfId="0" applyFont="1" applyBorder="1" applyAlignment="1">
      <alignment horizontal="center" vertical="center" shrinkToFit="1"/>
    </xf>
    <xf numFmtId="38" fontId="102" fillId="5" borderId="46" xfId="0" applyNumberFormat="1" applyFont="1" applyFill="1" applyBorder="1" applyAlignment="1">
      <alignment horizontal="center" vertical="center" shrinkToFit="1"/>
    </xf>
    <xf numFmtId="38" fontId="99" fillId="5" borderId="47" xfId="0" applyNumberFormat="1" applyFont="1" applyFill="1" applyBorder="1" applyAlignment="1">
      <alignment horizontal="center" vertical="center" shrinkToFit="1"/>
    </xf>
    <xf numFmtId="0" fontId="99" fillId="5" borderId="48" xfId="0" applyFont="1" applyFill="1" applyBorder="1" applyAlignment="1">
      <alignment horizontal="center" vertical="center" shrinkToFit="1"/>
    </xf>
    <xf numFmtId="0" fontId="99" fillId="5" borderId="49" xfId="0" applyFont="1" applyFill="1" applyBorder="1" applyAlignment="1">
      <alignment horizontal="center" vertical="center" shrinkToFi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38" fontId="19" fillId="5" borderId="86" xfId="0" applyNumberFormat="1" applyFont="1" applyFill="1" applyBorder="1" applyAlignment="1">
      <alignment horizontal="center" vertical="center" shrinkToFit="1"/>
    </xf>
    <xf numFmtId="38" fontId="99" fillId="5" borderId="47" xfId="0" applyNumberFormat="1" applyFont="1" applyFill="1" applyBorder="1" applyAlignment="1">
      <alignment horizontal="center" vertical="center" shrinkToFit="1"/>
    </xf>
    <xf numFmtId="0" fontId="99" fillId="0" borderId="49" xfId="0" applyFont="1" applyBorder="1" applyAlignment="1">
      <alignment horizontal="center" vertical="center" shrinkToFit="1"/>
    </xf>
    <xf numFmtId="38" fontId="99" fillId="0" borderId="47" xfId="0" applyNumberFormat="1" applyFont="1" applyBorder="1" applyAlignment="1">
      <alignment horizontal="center" vertical="center" shrinkToFit="1"/>
    </xf>
    <xf numFmtId="38" fontId="99" fillId="0" borderId="48" xfId="0" applyNumberFormat="1" applyFont="1" applyBorder="1" applyAlignment="1">
      <alignment horizontal="center" vertical="center" shrinkToFit="1"/>
    </xf>
    <xf numFmtId="38" fontId="99" fillId="0" borderId="49" xfId="0" applyNumberFormat="1" applyFont="1" applyBorder="1" applyAlignment="1">
      <alignment horizontal="center" vertical="center" shrinkToFit="1"/>
    </xf>
    <xf numFmtId="0" fontId="99" fillId="0" borderId="48" xfId="0" applyFont="1" applyBorder="1" applyAlignment="1">
      <alignment horizontal="center" vertical="center" shrinkToFit="1"/>
    </xf>
    <xf numFmtId="0" fontId="19" fillId="0" borderId="48" xfId="0" applyFont="1" applyBorder="1" applyAlignment="1">
      <alignment horizontal="center" vertical="center" shrinkToFit="1"/>
    </xf>
    <xf numFmtId="38" fontId="102" fillId="5" borderId="9" xfId="0" applyNumberFormat="1" applyFont="1" applyFill="1" applyBorder="1" applyAlignment="1">
      <alignment horizontal="center" vertical="center" shrinkToFit="1"/>
    </xf>
    <xf numFmtId="38" fontId="102" fillId="5" borderId="6" xfId="0" applyNumberFormat="1" applyFont="1" applyFill="1" applyBorder="1" applyAlignment="1">
      <alignment horizontal="center" vertical="center" shrinkToFit="1"/>
    </xf>
    <xf numFmtId="38" fontId="102" fillId="5" borderId="50" xfId="0" applyNumberFormat="1" applyFont="1" applyFill="1" applyBorder="1" applyAlignment="1">
      <alignment horizontal="center" vertical="center" shrinkToFit="1"/>
    </xf>
    <xf numFmtId="38" fontId="102" fillId="5" borderId="5" xfId="0" applyNumberFormat="1" applyFont="1" applyFill="1" applyBorder="1" applyAlignment="1">
      <alignment horizontal="center" vertical="center" shrinkToFit="1"/>
    </xf>
    <xf numFmtId="38" fontId="102" fillId="5" borderId="12" xfId="0" applyNumberFormat="1" applyFont="1" applyFill="1" applyBorder="1" applyAlignment="1">
      <alignment horizontal="center" vertical="center" shrinkToFit="1"/>
    </xf>
    <xf numFmtId="38" fontId="102" fillId="5" borderId="13" xfId="0" applyNumberFormat="1" applyFont="1" applyFill="1" applyBorder="1" applyAlignment="1">
      <alignment horizontal="center" vertical="center" shrinkToFit="1"/>
    </xf>
    <xf numFmtId="0" fontId="45" fillId="0" borderId="46" xfId="0" applyFont="1" applyBorder="1" applyAlignment="1">
      <alignment horizontal="left" vertical="center"/>
    </xf>
    <xf numFmtId="38" fontId="102" fillId="0" borderId="47" xfId="0" applyNumberFormat="1" applyFont="1" applyBorder="1" applyAlignment="1">
      <alignment horizontal="center" vertical="center" shrinkToFit="1"/>
    </xf>
    <xf numFmtId="38" fontId="19" fillId="0" borderId="48" xfId="0" applyNumberFormat="1" applyFont="1" applyBorder="1" applyAlignment="1">
      <alignment horizontal="center" vertical="center" shrinkToFit="1"/>
    </xf>
    <xf numFmtId="38" fontId="19" fillId="0" borderId="49"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39" fillId="8" borderId="0" xfId="0" applyFont="1" applyFill="1" applyAlignment="1">
      <alignment horizontal="center" vertical="center"/>
    </xf>
    <xf numFmtId="0" fontId="9" fillId="8" borderId="47" xfId="0" applyFont="1" applyFill="1" applyBorder="1" applyAlignment="1">
      <alignment horizontal="center" vertical="center" wrapText="1"/>
    </xf>
    <xf numFmtId="0" fontId="92" fillId="7" borderId="46" xfId="0" applyFont="1" applyFill="1" applyBorder="1" applyAlignment="1">
      <alignment horizontal="left" vertical="center" wrapText="1"/>
    </xf>
    <xf numFmtId="0" fontId="97" fillId="7" borderId="46" xfId="0" applyFont="1" applyFill="1" applyBorder="1" applyAlignment="1">
      <alignment horizontal="left" vertical="center" wrapText="1"/>
    </xf>
    <xf numFmtId="0" fontId="92" fillId="23" borderId="46" xfId="0" applyFont="1" applyFill="1" applyBorder="1" applyAlignment="1">
      <alignment horizontal="center" vertical="center" wrapText="1"/>
    </xf>
    <xf numFmtId="0" fontId="92" fillId="23" borderId="46" xfId="0" applyFont="1" applyFill="1" applyBorder="1" applyAlignment="1">
      <alignment horizontal="center" vertical="center" wrapText="1"/>
    </xf>
    <xf numFmtId="0" fontId="41" fillId="8" borderId="46" xfId="0" applyFont="1" applyFill="1" applyBorder="1" applyAlignment="1">
      <alignment horizontal="center" vertical="center"/>
    </xf>
    <xf numFmtId="0" fontId="41" fillId="8" borderId="27" xfId="0"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0" applyNumberFormat="1" applyFont="1" applyFill="1" applyBorder="1" applyAlignment="1">
      <alignment horizontal="center" vertical="center" shrinkToFit="1"/>
    </xf>
    <xf numFmtId="0" fontId="41" fillId="0" borderId="11" xfId="0" applyFont="1" applyBorder="1" applyAlignment="1">
      <alignment horizontal="center" vertical="center"/>
    </xf>
    <xf numFmtId="0" fontId="41" fillId="0" borderId="0" xfId="0" applyFont="1" applyAlignment="1">
      <alignment horizontal="center" vertical="center"/>
    </xf>
    <xf numFmtId="0" fontId="43" fillId="5" borderId="75"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62" fillId="0" borderId="38" xfId="0" applyFont="1" applyBorder="1" applyAlignment="1">
      <alignment horizontal="center" vertical="center" shrinkToFit="1"/>
    </xf>
    <xf numFmtId="0" fontId="62" fillId="0" borderId="92" xfId="0" applyFont="1" applyBorder="1" applyAlignment="1">
      <alignment horizontal="center" vertical="center" shrinkToFit="1"/>
    </xf>
    <xf numFmtId="38" fontId="100" fillId="5" borderId="93" xfId="0" applyNumberFormat="1" applyFont="1" applyFill="1" applyBorder="1" applyAlignment="1">
      <alignment horizontal="right" vertical="center" shrinkToFit="1"/>
    </xf>
    <xf numFmtId="0" fontId="100" fillId="5" borderId="94" xfId="0" applyFont="1" applyFill="1" applyBorder="1" applyAlignment="1">
      <alignment horizontal="right" vertical="center" shrinkToFit="1"/>
    </xf>
    <xf numFmtId="0" fontId="45" fillId="23" borderId="46" xfId="0" applyFont="1" applyFill="1" applyBorder="1" applyAlignment="1">
      <alignment horizontal="left" vertical="center" wrapText="1"/>
    </xf>
    <xf numFmtId="0" fontId="45" fillId="23" borderId="46" xfId="0" applyFont="1" applyFill="1" applyBorder="1" applyAlignment="1">
      <alignment horizontal="left" vertical="center"/>
    </xf>
    <xf numFmtId="0" fontId="44" fillId="8" borderId="46" xfId="0"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0" applyFont="1" applyFill="1" applyBorder="1" applyAlignment="1">
      <alignment horizontal="left" vertical="center"/>
    </xf>
    <xf numFmtId="0" fontId="24" fillId="0" borderId="0" xfId="0" applyFont="1" applyAlignment="1">
      <alignment horizontal="center" vertical="center"/>
    </xf>
    <xf numFmtId="0" fontId="51"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92" fillId="23" borderId="47" xfId="0" applyFont="1" applyFill="1" applyBorder="1" applyAlignment="1">
      <alignment horizontal="left" vertical="center" wrapText="1"/>
    </xf>
    <xf numFmtId="0" fontId="92" fillId="23" borderId="48" xfId="0" applyFont="1" applyFill="1" applyBorder="1" applyAlignment="1">
      <alignment horizontal="left" vertical="center" wrapText="1"/>
    </xf>
    <xf numFmtId="0" fontId="98" fillId="23" borderId="48" xfId="0" applyFont="1" applyFill="1" applyBorder="1" applyAlignment="1">
      <alignment horizontal="left" vertical="center" wrapText="1"/>
    </xf>
    <xf numFmtId="0" fontId="98" fillId="23" borderId="49" xfId="0" applyFont="1" applyFill="1" applyBorder="1" applyAlignment="1">
      <alignment horizontal="left" vertical="center" wrapText="1"/>
    </xf>
    <xf numFmtId="0" fontId="92" fillId="23" borderId="47" xfId="0" applyFont="1" applyFill="1" applyBorder="1" applyAlignment="1">
      <alignment horizontal="center" vertical="center" wrapText="1"/>
    </xf>
    <xf numFmtId="0" fontId="92" fillId="23" borderId="48" xfId="0" applyFont="1" applyFill="1" applyBorder="1" applyAlignment="1">
      <alignment horizontal="center" vertical="center" wrapText="1"/>
    </xf>
    <xf numFmtId="0" fontId="92" fillId="23" borderId="48" xfId="0" applyFont="1" applyFill="1" applyBorder="1" applyAlignment="1">
      <alignment horizontal="center" vertical="center" wrapText="1"/>
    </xf>
    <xf numFmtId="0" fontId="92" fillId="23" borderId="49" xfId="0" applyFont="1" applyFill="1" applyBorder="1" applyAlignment="1">
      <alignment horizontal="center" vertical="center" wrapText="1"/>
    </xf>
    <xf numFmtId="0" fontId="8" fillId="0" borderId="0" xfId="0" applyFont="1" applyAlignment="1">
      <alignment horizontal="left" vertical="center" wrapText="1"/>
    </xf>
    <xf numFmtId="0" fontId="44" fillId="2" borderId="46" xfId="0" applyFont="1" applyFill="1" applyBorder="1" applyAlignment="1">
      <alignment horizontal="center" vertical="center"/>
    </xf>
    <xf numFmtId="0" fontId="45" fillId="2" borderId="46" xfId="0" applyFont="1" applyFill="1" applyBorder="1" applyAlignment="1">
      <alignment horizontal="center" vertical="center"/>
    </xf>
    <xf numFmtId="0" fontId="44" fillId="0" borderId="46" xfId="0" applyFont="1" applyBorder="1" applyAlignment="1">
      <alignment horizontal="left" vertical="top"/>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4" fillId="0" borderId="0" xfId="0" applyFont="1" applyAlignment="1">
      <alignment horizontal="left" vertical="center" wrapText="1"/>
    </xf>
    <xf numFmtId="0" fontId="44" fillId="0" borderId="6" xfId="0" applyFont="1" applyBorder="1" applyAlignment="1">
      <alignment horizontal="left" vertical="center" wrapText="1"/>
    </xf>
    <xf numFmtId="0" fontId="94" fillId="7" borderId="9" xfId="0" applyFont="1" applyFill="1" applyBorder="1" applyAlignment="1">
      <alignment horizontal="left" vertical="top" wrapText="1"/>
    </xf>
    <xf numFmtId="0" fontId="94" fillId="7" borderId="6" xfId="0" applyFont="1" applyFill="1" applyBorder="1" applyAlignment="1">
      <alignment horizontal="left" vertical="top" wrapText="1"/>
    </xf>
    <xf numFmtId="0" fontId="94" fillId="7" borderId="50" xfId="0" applyFont="1" applyFill="1" applyBorder="1" applyAlignment="1">
      <alignment horizontal="left" vertical="top" wrapText="1"/>
    </xf>
    <xf numFmtId="0" fontId="94" fillId="7" borderId="11" xfId="0" applyFont="1" applyFill="1" applyBorder="1" applyAlignment="1">
      <alignment horizontal="left" vertical="top" wrapText="1"/>
    </xf>
    <xf numFmtId="0" fontId="94" fillId="7" borderId="0" xfId="0" applyFont="1" applyFill="1" applyAlignment="1">
      <alignment horizontal="left" vertical="top" wrapText="1"/>
    </xf>
    <xf numFmtId="0" fontId="94" fillId="7" borderId="8" xfId="0" applyFont="1" applyFill="1" applyBorder="1" applyAlignment="1">
      <alignment horizontal="left" vertical="top" wrapText="1"/>
    </xf>
    <xf numFmtId="0" fontId="94" fillId="7" borderId="5" xfId="0" applyFont="1" applyFill="1" applyBorder="1" applyAlignment="1">
      <alignment horizontal="left" vertical="top" wrapText="1"/>
    </xf>
    <xf numFmtId="0" fontId="94" fillId="7" borderId="12" xfId="0" applyFont="1" applyFill="1" applyBorder="1" applyAlignment="1">
      <alignment horizontal="left" vertical="top" wrapText="1"/>
    </xf>
    <xf numFmtId="0" fontId="94" fillId="7" borderId="13" xfId="0" applyFont="1" applyFill="1" applyBorder="1" applyAlignment="1">
      <alignment horizontal="left" vertical="top" wrapText="1"/>
    </xf>
    <xf numFmtId="0" fontId="39" fillId="23" borderId="49" xfId="0" applyFont="1" applyFill="1" applyBorder="1" applyAlignment="1">
      <alignment horizontal="left" vertical="top" wrapText="1"/>
    </xf>
    <xf numFmtId="0" fontId="39" fillId="23" borderId="46" xfId="0" applyFont="1" applyFill="1" applyBorder="1" applyAlignment="1">
      <alignment horizontal="left" vertical="top" wrapText="1"/>
    </xf>
    <xf numFmtId="0" fontId="40" fillId="7" borderId="49" xfId="0" applyFont="1" applyFill="1" applyBorder="1" applyAlignment="1">
      <alignment horizontal="center" vertical="center"/>
    </xf>
    <xf numFmtId="0" fontId="0" fillId="23" borderId="48" xfId="0" applyFill="1" applyBorder="1" applyAlignment="1">
      <alignment horizontal="center" vertical="center" shrinkToFit="1"/>
    </xf>
    <xf numFmtId="0" fontId="44" fillId="2" borderId="47" xfId="0"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9" fillId="5" borderId="47" xfId="0" applyFont="1" applyFill="1" applyBorder="1" applyAlignment="1">
      <alignment horizontal="center" vertical="center" wrapText="1"/>
    </xf>
    <xf numFmtId="0" fontId="99" fillId="5" borderId="48" xfId="0" applyFont="1" applyFill="1" applyBorder="1" applyAlignment="1">
      <alignment horizontal="center" vertical="center" wrapText="1"/>
    </xf>
    <xf numFmtId="0" fontId="99" fillId="5" borderId="46" xfId="0" applyFont="1" applyFill="1" applyBorder="1" applyAlignment="1">
      <alignment horizontal="center" vertical="center" wrapText="1"/>
    </xf>
    <xf numFmtId="191" fontId="99" fillId="5" borderId="47" xfId="0" applyNumberFormat="1" applyFont="1" applyFill="1" applyBorder="1" applyAlignment="1">
      <alignment horizontal="center" vertical="center" wrapText="1"/>
    </xf>
    <xf numFmtId="191" fontId="99" fillId="5" borderId="48" xfId="0" applyNumberFormat="1" applyFont="1" applyFill="1" applyBorder="1" applyAlignment="1">
      <alignment horizontal="center" vertical="center" wrapText="1"/>
    </xf>
    <xf numFmtId="191" fontId="99" fillId="5" borderId="49" xfId="0" applyNumberFormat="1"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0"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0" applyFont="1" applyAlignment="1">
      <alignment horizontal="left" vertical="center" wrapText="1"/>
    </xf>
    <xf numFmtId="0" fontId="54" fillId="0" borderId="0" xfId="0" applyFont="1" applyAlignment="1">
      <alignment horizontal="left" vertical="center" wrapText="1"/>
    </xf>
    <xf numFmtId="0" fontId="51"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64" fillId="10" borderId="49" xfId="0" applyFont="1" applyFill="1" applyBorder="1" applyAlignment="1">
      <alignment horizontal="center" vertical="center"/>
    </xf>
    <xf numFmtId="0" fontId="9" fillId="8" borderId="46" xfId="0" applyFont="1" applyFill="1" applyBorder="1" applyAlignment="1">
      <alignment horizontal="left"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6" xfId="0" applyFont="1" applyFill="1" applyBorder="1" applyAlignment="1">
      <alignment horizontal="right"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23"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2"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0"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40" fillId="7" borderId="46" xfId="0"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4" fillId="0" borderId="0" xfId="0" applyFont="1" applyAlignment="1">
      <alignment horizontal="left" vertical="center" wrapText="1"/>
    </xf>
    <xf numFmtId="0" fontId="9" fillId="0" borderId="0" xfId="0" applyFont="1" applyAlignment="1">
      <alignment horizontal="left" vertical="center" wrapText="1"/>
    </xf>
    <xf numFmtId="0" fontId="38" fillId="7" borderId="80"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9" fillId="8" borderId="46" xfId="0" applyFont="1" applyFill="1" applyBorder="1" applyAlignment="1">
      <alignment horizontal="center" vertical="center"/>
    </xf>
    <xf numFmtId="0" fontId="9" fillId="8" borderId="46" xfId="0" applyFont="1" applyFill="1" applyBorder="1" applyAlignment="1">
      <alignment horizontal="left"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0"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8" fillId="23" borderId="46" xfId="0" applyFont="1" applyFill="1" applyBorder="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8" fillId="0" borderId="0" xfId="0" applyFont="1" applyAlignment="1">
      <alignment horizontal="left" vertical="top" wrapText="1"/>
    </xf>
    <xf numFmtId="0" fontId="8" fillId="23" borderId="51" xfId="0" applyFont="1" applyFill="1" applyBorder="1" applyAlignment="1">
      <alignment horizontal="left" vertical="top" wrapText="1"/>
    </xf>
    <xf numFmtId="0" fontId="8" fillId="23" borderId="51" xfId="0" applyFont="1" applyFill="1" applyBorder="1" applyAlignment="1">
      <alignment horizontal="left" vertical="center"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3" xfId="0" applyFont="1" applyFill="1" applyBorder="1" applyAlignment="1">
      <alignment horizontal="left" vertical="top" wrapText="1"/>
    </xf>
    <xf numFmtId="0" fontId="8" fillId="23" borderId="46"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47" fillId="23" borderId="46" xfId="0" applyFont="1" applyFill="1" applyBorder="1" applyAlignment="1">
      <alignment horizontal="center" vertical="center"/>
    </xf>
    <xf numFmtId="0" fontId="0" fillId="0" borderId="46" xfId="0"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0" applyFont="1" applyBorder="1" applyAlignment="1">
      <alignment horizontal="center" vertical="center" wrapText="1" shrinkToFit="1"/>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xf>
    <xf numFmtId="0" fontId="9" fillId="8" borderId="49" xfId="0" applyFont="1" applyFill="1" applyBorder="1" applyAlignment="1">
      <alignment horizontal="center" vertical="center"/>
    </xf>
    <xf numFmtId="0" fontId="9" fillId="5" borderId="47" xfId="0" applyFont="1" applyFill="1" applyBorder="1" applyAlignment="1">
      <alignment horizontal="left" vertical="center" wrapText="1" shrinkToFit="1"/>
    </xf>
    <xf numFmtId="0" fontId="9" fillId="5" borderId="48" xfId="0" applyFont="1" applyFill="1" applyBorder="1" applyAlignment="1">
      <alignment horizontal="left" vertical="center" wrapText="1" shrinkToFit="1"/>
    </xf>
    <xf numFmtId="0" fontId="9" fillId="5" borderId="49" xfId="0" applyFont="1" applyFill="1" applyBorder="1" applyAlignment="1">
      <alignment horizontal="left" vertical="center" wrapText="1" shrinkToFit="1"/>
    </xf>
    <xf numFmtId="0" fontId="9" fillId="0" borderId="46" xfId="0" applyFont="1" applyBorder="1" applyAlignment="1">
      <alignment horizontal="left" vertical="center" wrapText="1" shrinkToFit="1"/>
    </xf>
    <xf numFmtId="0" fontId="38" fillId="23" borderId="46" xfId="0" applyFont="1" applyFill="1" applyBorder="1" applyAlignment="1">
      <alignment horizontal="left" vertical="center"/>
    </xf>
    <xf numFmtId="0" fontId="9" fillId="23" borderId="46" xfId="0" applyFont="1" applyFill="1" applyBorder="1" applyAlignment="1">
      <alignment horizontal="left" vertical="center"/>
    </xf>
    <xf numFmtId="0" fontId="9" fillId="0" borderId="6" xfId="0" applyFont="1" applyBorder="1" applyAlignment="1">
      <alignment horizontal="left" vertical="top" wrapText="1"/>
    </xf>
    <xf numFmtId="0" fontId="38" fillId="23" borderId="114" xfId="0" applyFont="1" applyFill="1" applyBorder="1" applyAlignment="1">
      <alignment horizontal="center" vertical="center" wrapText="1" shrinkToFit="1"/>
    </xf>
    <xf numFmtId="0" fontId="38" fillId="23" borderId="115" xfId="0" applyFont="1" applyFill="1" applyBorder="1" applyAlignment="1">
      <alignment horizontal="center" vertical="center" wrapText="1" shrinkToFit="1"/>
    </xf>
    <xf numFmtId="0" fontId="38" fillId="23" borderId="11" xfId="0" applyFont="1" applyFill="1" applyBorder="1" applyAlignment="1">
      <alignment horizontal="center" vertical="center" wrapText="1" shrinkToFit="1"/>
    </xf>
    <xf numFmtId="0" fontId="38" fillId="23" borderId="8" xfId="0" applyFont="1" applyFill="1" applyBorder="1" applyAlignment="1">
      <alignment horizontal="center" vertical="center" wrapText="1" shrinkToFit="1"/>
    </xf>
    <xf numFmtId="0" fontId="9" fillId="0" borderId="3" xfId="0" applyFont="1" applyBorder="1" applyAlignment="1">
      <alignment horizontal="left" vertical="center" wrapText="1" shrinkToFit="1"/>
    </xf>
    <xf numFmtId="0" fontId="38" fillId="23" borderId="9" xfId="0" applyFont="1" applyFill="1" applyBorder="1" applyAlignment="1">
      <alignment horizontal="center" vertical="center" wrapText="1" shrinkToFit="1"/>
    </xf>
    <xf numFmtId="0" fontId="38" fillId="23" borderId="50" xfId="0" applyFont="1" applyFill="1" applyBorder="1" applyAlignment="1">
      <alignment horizontal="center" vertical="center" wrapText="1" shrinkToFit="1"/>
    </xf>
    <xf numFmtId="0" fontId="38" fillId="23" borderId="5" xfId="0" applyFont="1" applyFill="1" applyBorder="1" applyAlignment="1">
      <alignment horizontal="center" vertical="center" wrapText="1" shrinkToFit="1"/>
    </xf>
    <xf numFmtId="0" fontId="38" fillId="23" borderId="13" xfId="0" applyFont="1" applyFill="1" applyBorder="1" applyAlignment="1">
      <alignment horizontal="center" vertical="center" wrapText="1" shrinkToFit="1"/>
    </xf>
    <xf numFmtId="0" fontId="38" fillId="23" borderId="46" xfId="0" applyFont="1" applyFill="1" applyBorder="1" applyAlignment="1">
      <alignment horizontal="center" vertical="center" wrapText="1" shrinkToFit="1"/>
    </xf>
    <xf numFmtId="0" fontId="9" fillId="0" borderId="0" xfId="0" applyFont="1" applyAlignment="1">
      <alignment horizontal="left" vertical="top" wrapText="1"/>
    </xf>
    <xf numFmtId="0" fontId="38" fillId="23" borderId="47" xfId="0" applyFont="1" applyFill="1" applyBorder="1" applyAlignment="1">
      <alignment horizontal="left" vertical="center" wrapText="1" shrinkToFit="1"/>
    </xf>
    <xf numFmtId="0" fontId="26" fillId="23" borderId="48" xfId="0" applyFont="1" applyFill="1" applyBorder="1" applyAlignment="1">
      <alignment horizontal="left" vertical="center" wrapText="1" shrinkToFit="1"/>
    </xf>
    <xf numFmtId="0" fontId="26" fillId="23" borderId="49" xfId="0" applyFont="1" applyFill="1" applyBorder="1" applyAlignment="1">
      <alignment horizontal="left" vertical="center" wrapText="1" shrinkToFit="1"/>
    </xf>
    <xf numFmtId="0" fontId="9" fillId="0" borderId="46" xfId="0" applyFont="1" applyBorder="1" applyAlignment="1">
      <alignment horizontal="center" vertical="center" wrapText="1" shrinkToFit="1"/>
    </xf>
    <xf numFmtId="0" fontId="9" fillId="0" borderId="46" xfId="0" applyFont="1" applyBorder="1" applyAlignment="1">
      <alignment horizontal="center" vertical="center"/>
    </xf>
    <xf numFmtId="0" fontId="9" fillId="0" borderId="112"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112" xfId="0" applyFont="1" applyBorder="1" applyAlignment="1">
      <alignment horizontal="center" vertical="center" wrapText="1"/>
    </xf>
    <xf numFmtId="0" fontId="38" fillId="23" borderId="46" xfId="0" applyFont="1" applyFill="1" applyBorder="1" applyAlignment="1">
      <alignment horizontal="left" vertical="center" wrapText="1" shrinkToFit="1"/>
    </xf>
    <xf numFmtId="200" fontId="38" fillId="23" borderId="46" xfId="0" applyNumberFormat="1" applyFont="1" applyFill="1" applyBorder="1" applyAlignment="1">
      <alignment horizontal="right" vertical="center"/>
    </xf>
    <xf numFmtId="200" fontId="9" fillId="5" borderId="46" xfId="0" applyNumberFormat="1" applyFont="1" applyFill="1" applyBorder="1" applyAlignment="1">
      <alignment horizontal="right" vertical="center"/>
    </xf>
    <xf numFmtId="0" fontId="9" fillId="0" borderId="86" xfId="0" applyFont="1" applyBorder="1" applyAlignment="1">
      <alignment horizontal="center" vertical="center"/>
    </xf>
    <xf numFmtId="0" fontId="9" fillId="5" borderId="3" xfId="0" applyFont="1" applyFill="1" applyBorder="1" applyAlignment="1">
      <alignment horizontal="left" vertical="center" wrapText="1" shrinkToFit="1"/>
    </xf>
    <xf numFmtId="200" fontId="9" fillId="5" borderId="3" xfId="0" applyNumberFormat="1" applyFont="1" applyFill="1" applyBorder="1" applyAlignment="1">
      <alignment horizontal="right" vertical="center"/>
    </xf>
    <xf numFmtId="0" fontId="9" fillId="0" borderId="113"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46" xfId="0" applyFont="1" applyBorder="1" applyAlignment="1">
      <alignment horizontal="left" vertical="center" wrapText="1"/>
    </xf>
    <xf numFmtId="0" fontId="9" fillId="0" borderId="46" xfId="0" applyFont="1" applyBorder="1" applyAlignment="1">
      <alignment horizontal="left" vertical="center"/>
    </xf>
    <xf numFmtId="0" fontId="9" fillId="23" borderId="5" xfId="0" applyFont="1" applyFill="1" applyBorder="1" applyAlignment="1">
      <alignment horizontal="center" vertical="top"/>
    </xf>
    <xf numFmtId="0" fontId="9" fillId="23" borderId="12" xfId="0" applyFont="1" applyFill="1" applyBorder="1" applyAlignment="1">
      <alignment horizontal="center" vertical="top"/>
    </xf>
    <xf numFmtId="0" fontId="9" fillId="23" borderId="13" xfId="0" applyFont="1" applyFill="1" applyBorder="1" applyAlignment="1">
      <alignment horizontal="center" vertical="top"/>
    </xf>
    <xf numFmtId="0" fontId="38" fillId="23" borderId="46" xfId="0" applyFont="1" applyFill="1" applyBorder="1" applyAlignment="1">
      <alignment horizontal="left" vertical="top" wrapText="1" shrinkToFit="1"/>
    </xf>
    <xf numFmtId="0" fontId="9" fillId="0" borderId="194" xfId="0" applyFont="1" applyBorder="1" applyAlignment="1">
      <alignment horizontal="center" vertical="center"/>
    </xf>
    <xf numFmtId="0" fontId="9" fillId="0" borderId="252" xfId="0" applyFont="1" applyBorder="1" applyAlignment="1">
      <alignment horizontal="center" vertical="center"/>
    </xf>
    <xf numFmtId="0" fontId="9" fillId="0" borderId="195" xfId="0" applyFont="1" applyBorder="1" applyAlignment="1">
      <alignment horizontal="center" vertical="center"/>
    </xf>
    <xf numFmtId="0" fontId="9" fillId="0" borderId="116" xfId="0" applyFont="1" applyBorder="1" applyAlignment="1">
      <alignment horizontal="left" vertical="center"/>
    </xf>
    <xf numFmtId="0" fontId="9" fillId="0" borderId="120" xfId="0" applyFont="1" applyBorder="1" applyAlignment="1">
      <alignment horizontal="left" vertical="center"/>
    </xf>
    <xf numFmtId="0" fontId="9" fillId="0" borderId="117" xfId="0" applyFont="1" applyBorder="1" applyAlignment="1">
      <alignment horizontal="left" vertical="center"/>
    </xf>
    <xf numFmtId="0" fontId="9" fillId="23" borderId="48" xfId="0" applyFont="1" applyFill="1" applyBorder="1" applyAlignment="1">
      <alignment horizontal="center" vertical="center"/>
    </xf>
    <xf numFmtId="0" fontId="9" fillId="23" borderId="9" xfId="0" applyFont="1" applyFill="1" applyBorder="1" applyAlignment="1">
      <alignment horizontal="left" vertical="top" wrapText="1" shrinkToFit="1"/>
    </xf>
    <xf numFmtId="0" fontId="9" fillId="23" borderId="6" xfId="0" applyFont="1" applyFill="1" applyBorder="1" applyAlignment="1">
      <alignment horizontal="left" vertical="top" wrapText="1" shrinkToFit="1"/>
    </xf>
    <xf numFmtId="0" fontId="9" fillId="23" borderId="50" xfId="0" applyFont="1" applyFill="1" applyBorder="1" applyAlignment="1">
      <alignment horizontal="left" vertical="top" wrapText="1" shrinkToFit="1"/>
    </xf>
    <xf numFmtId="0" fontId="9" fillId="23" borderId="11" xfId="0" applyFont="1" applyFill="1" applyBorder="1" applyAlignment="1">
      <alignment horizontal="left" vertical="top" wrapText="1" shrinkToFit="1"/>
    </xf>
    <xf numFmtId="0" fontId="9" fillId="23" borderId="0" xfId="0" applyFont="1" applyFill="1" applyAlignment="1">
      <alignment horizontal="left" vertical="top" wrapText="1" shrinkToFit="1"/>
    </xf>
    <xf numFmtId="0" fontId="9" fillId="23" borderId="8" xfId="0" applyFont="1" applyFill="1" applyBorder="1" applyAlignment="1">
      <alignment horizontal="left" vertical="top" wrapText="1" shrinkToFit="1"/>
    </xf>
    <xf numFmtId="0" fontId="9" fillId="23" borderId="5" xfId="0" applyFont="1" applyFill="1" applyBorder="1" applyAlignment="1">
      <alignment horizontal="left" vertical="top" wrapText="1" shrinkToFit="1"/>
    </xf>
    <xf numFmtId="0" fontId="9" fillId="23" borderId="12" xfId="0" applyFont="1" applyFill="1" applyBorder="1" applyAlignment="1">
      <alignment horizontal="left" vertical="top" wrapText="1" shrinkToFit="1"/>
    </xf>
    <xf numFmtId="0" fontId="9" fillId="23" borderId="13" xfId="0" applyFont="1" applyFill="1" applyBorder="1" applyAlignment="1">
      <alignment horizontal="left" vertical="top" wrapText="1" shrinkToFit="1"/>
    </xf>
    <xf numFmtId="0" fontId="9" fillId="0" borderId="0" xfId="0" applyFont="1" applyAlignment="1">
      <alignment horizontal="left" vertical="top" wrapText="1" indent="1"/>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8"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3" xfId="0" applyFont="1" applyBorder="1" applyAlignment="1">
      <alignment horizontal="left" vertical="center" wrapText="1" shrinkToFit="1"/>
    </xf>
    <xf numFmtId="197" fontId="38" fillId="23" borderId="46" xfId="0" applyNumberFormat="1" applyFont="1" applyFill="1" applyBorder="1" applyAlignment="1">
      <alignment horizontal="right" vertical="center"/>
    </xf>
    <xf numFmtId="197" fontId="9" fillId="5" borderId="46" xfId="0" applyNumberFormat="1" applyFont="1" applyFill="1" applyBorder="1" applyAlignment="1">
      <alignment horizontal="right" vertical="center"/>
    </xf>
    <xf numFmtId="197" fontId="9" fillId="5" borderId="3" xfId="0" applyNumberFormat="1" applyFont="1" applyFill="1" applyBorder="1" applyAlignment="1">
      <alignment horizontal="right" vertical="center"/>
    </xf>
    <xf numFmtId="0" fontId="9" fillId="23" borderId="46" xfId="0" applyFont="1" applyFill="1" applyBorder="1" applyAlignment="1">
      <alignment horizontal="left" vertical="top" wrapText="1" shrinkToFit="1"/>
    </xf>
    <xf numFmtId="0" fontId="9" fillId="0" borderId="9" xfId="0" applyFont="1" applyBorder="1" applyAlignment="1">
      <alignment horizontal="center" vertical="top" wrapText="1"/>
    </xf>
    <xf numFmtId="0" fontId="9" fillId="0" borderId="6" xfId="0" applyFont="1" applyBorder="1" applyAlignment="1">
      <alignment horizontal="center" vertical="top" wrapText="1"/>
    </xf>
    <xf numFmtId="0" fontId="9" fillId="0" borderId="50" xfId="0" applyFont="1" applyBorder="1" applyAlignment="1">
      <alignment horizontal="center" vertical="top" wrapText="1"/>
    </xf>
    <xf numFmtId="0" fontId="65" fillId="23" borderId="5" xfId="0" applyFont="1" applyFill="1" applyBorder="1" applyAlignment="1">
      <alignment vertical="top" wrapText="1"/>
    </xf>
    <xf numFmtId="0" fontId="65" fillId="23" borderId="12" xfId="0" applyFont="1" applyFill="1" applyBorder="1" applyAlignment="1">
      <alignment vertical="top" wrapText="1"/>
    </xf>
    <xf numFmtId="0" fontId="65" fillId="23" borderId="13" xfId="0" applyFont="1" applyFill="1" applyBorder="1" applyAlignment="1">
      <alignment vertical="top" wrapText="1"/>
    </xf>
    <xf numFmtId="0" fontId="9" fillId="0" borderId="9" xfId="0" applyFont="1" applyBorder="1" applyAlignment="1">
      <alignment vertical="top" wrapText="1"/>
    </xf>
    <xf numFmtId="0" fontId="9" fillId="0" borderId="6" xfId="0" applyFont="1" applyBorder="1" applyAlignment="1">
      <alignment vertical="top" wrapText="1"/>
    </xf>
    <xf numFmtId="0" fontId="9" fillId="0" borderId="50" xfId="0" applyFont="1" applyBorder="1" applyAlignment="1">
      <alignment vertical="top" wrapText="1"/>
    </xf>
    <xf numFmtId="0" fontId="9" fillId="5" borderId="3" xfId="0" applyFont="1" applyFill="1" applyBorder="1" applyAlignment="1">
      <alignment horizontal="left" vertical="center"/>
    </xf>
    <xf numFmtId="0" fontId="38" fillId="23" borderId="3" xfId="0" applyFont="1" applyFill="1" applyBorder="1" applyAlignment="1">
      <alignment horizontal="left" vertical="center"/>
    </xf>
    <xf numFmtId="0" fontId="9" fillId="23" borderId="5" xfId="0" applyFont="1" applyFill="1" applyBorder="1" applyAlignment="1">
      <alignment horizontal="left" vertical="top" wrapText="1"/>
    </xf>
    <xf numFmtId="0" fontId="9" fillId="23" borderId="12" xfId="0" applyFont="1" applyFill="1" applyBorder="1" applyAlignment="1">
      <alignment horizontal="left" vertical="top" wrapText="1"/>
    </xf>
    <xf numFmtId="0" fontId="9" fillId="23" borderId="13" xfId="0" applyFont="1" applyFill="1" applyBorder="1" applyAlignment="1">
      <alignment horizontal="left" vertical="top" wrapText="1"/>
    </xf>
    <xf numFmtId="0" fontId="9" fillId="0" borderId="0" xfId="0" applyFont="1" applyAlignment="1">
      <alignment horizontal="left" vertical="center" wrapText="1" shrinkToFit="1"/>
    </xf>
    <xf numFmtId="0" fontId="9" fillId="0" borderId="112" xfId="0" applyFont="1" applyBorder="1" applyAlignment="1">
      <alignment horizontal="left" vertical="center" wrapText="1" shrinkToFit="1"/>
    </xf>
    <xf numFmtId="0" fontId="9" fillId="0" borderId="112" xfId="0" applyFont="1" applyBorder="1" applyAlignment="1">
      <alignment horizontal="left" vertical="center"/>
    </xf>
    <xf numFmtId="0" fontId="9" fillId="0" borderId="3" xfId="0" applyFont="1" applyBorder="1" applyAlignment="1">
      <alignment horizontal="left" vertical="top" wrapText="1" shrinkToFit="1"/>
    </xf>
    <xf numFmtId="0" fontId="9" fillId="0" borderId="46" xfId="0" applyFont="1" applyBorder="1" applyAlignment="1">
      <alignment horizontal="left" vertical="top" wrapText="1" shrinkToFit="1"/>
    </xf>
    <xf numFmtId="198" fontId="9" fillId="5" borderId="3" xfId="0" applyNumberFormat="1" applyFont="1" applyFill="1" applyBorder="1" applyAlignment="1">
      <alignment horizontal="right" vertical="center"/>
    </xf>
    <xf numFmtId="198" fontId="38" fillId="23" borderId="46" xfId="0" applyNumberFormat="1" applyFont="1" applyFill="1" applyBorder="1" applyAlignment="1">
      <alignment horizontal="right" vertical="center"/>
    </xf>
    <xf numFmtId="198" fontId="9" fillId="5" borderId="46" xfId="0" applyNumberFormat="1" applyFont="1" applyFill="1" applyBorder="1" applyAlignment="1">
      <alignment horizontal="righ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46" xfId="0" applyFont="1" applyBorder="1" applyAlignment="1">
      <alignment horizontal="left" vertical="center" wrapText="1"/>
    </xf>
    <xf numFmtId="0" fontId="9" fillId="23" borderId="46" xfId="0" applyFont="1" applyFill="1" applyBorder="1" applyAlignment="1">
      <alignment horizontal="left" vertical="top" wrapText="1"/>
    </xf>
    <xf numFmtId="0" fontId="9" fillId="23" borderId="46" xfId="0" applyFont="1" applyFill="1" applyBorder="1" applyAlignment="1">
      <alignment horizontal="left" vertical="top"/>
    </xf>
    <xf numFmtId="0" fontId="65" fillId="23" borderId="11" xfId="0" applyFont="1" applyFill="1" applyBorder="1" applyAlignment="1">
      <alignment vertical="top" wrapText="1"/>
    </xf>
    <xf numFmtId="0" fontId="65" fillId="23" borderId="0" xfId="0" applyFont="1" applyFill="1" applyAlignment="1">
      <alignment vertical="top" wrapText="1"/>
    </xf>
    <xf numFmtId="0" fontId="65" fillId="23" borderId="8" xfId="0" applyFont="1" applyFill="1" applyBorder="1" applyAlignment="1">
      <alignment vertical="top"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0" applyNumberFormat="1" applyFont="1" applyFill="1" applyBorder="1" applyAlignment="1">
      <alignment horizontal="right" vertical="center" wrapText="1"/>
    </xf>
    <xf numFmtId="38" fontId="44" fillId="5" borderId="244" xfId="0" applyNumberFormat="1" applyFont="1" applyFill="1" applyBorder="1" applyAlignment="1">
      <alignment horizontal="right" vertical="center" wrapText="1"/>
    </xf>
    <xf numFmtId="0" fontId="44" fillId="23" borderId="196" xfId="0" applyFont="1" applyFill="1" applyBorder="1" applyAlignment="1">
      <alignment horizontal="left" vertical="center" wrapText="1"/>
    </xf>
    <xf numFmtId="0" fontId="44" fillId="23" borderId="238"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44" fillId="0" borderId="46" xfId="0" applyFont="1" applyBorder="1" applyAlignment="1">
      <alignment horizontal="left" vertical="center" wrapTex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wrapText="1" textRotation="255"/>
    </xf>
    <xf numFmtId="0" fontId="44" fillId="0" borderId="66" xfId="0" applyFont="1" applyBorder="1" applyAlignment="1">
      <alignment horizontal="center" vertical="center" wrapText="1" textRotation="255"/>
    </xf>
    <xf numFmtId="0" fontId="44" fillId="0" borderId="57" xfId="0" applyFont="1" applyBorder="1" applyAlignment="1">
      <alignment horizontal="center" vertical="center" wrapText="1" textRotation="255"/>
    </xf>
    <xf numFmtId="0" fontId="44" fillId="0" borderId="196" xfId="0" applyFont="1" applyBorder="1" applyAlignment="1">
      <alignment horizontal="left" vertical="center" wrapText="1"/>
    </xf>
    <xf numFmtId="0" fontId="44" fillId="23" borderId="23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wrapText="1" textRotation="255"/>
    </xf>
    <xf numFmtId="0" fontId="44" fillId="0" borderId="240" xfId="0" applyFont="1" applyBorder="1" applyAlignment="1">
      <alignment horizontal="center" vertical="center" wrapText="1" textRotation="255"/>
    </xf>
    <xf numFmtId="0" fontId="44" fillId="0" borderId="242" xfId="0" applyFont="1" applyBorder="1" applyAlignment="1">
      <alignment horizontal="center" vertical="center" wrapText="1" textRotation="255"/>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9" fillId="0" borderId="46" xfId="0" applyFont="1" applyBorder="1" applyAlignment="1">
      <alignment horizontal="center" vertical="top"/>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8" fillId="5" borderId="159" xfId="0" applyNumberFormat="1" applyFont="1" applyFill="1" applyBorder="1" applyAlignment="1">
      <alignment horizontal="right" vertical="center"/>
    </xf>
    <xf numFmtId="38" fontId="40" fillId="5" borderId="120" xfId="0" applyNumberFormat="1" applyFont="1" applyFill="1" applyBorder="1" applyAlignment="1">
      <alignment horizontal="right" vertical="center"/>
    </xf>
    <xf numFmtId="38" fontId="40" fillId="5" borderId="160" xfId="0" applyNumberFormat="1" applyFont="1" applyFill="1" applyBorder="1" applyAlignment="1">
      <alignment horizontal="right" vertical="center"/>
    </xf>
    <xf numFmtId="38" fontId="40" fillId="5" borderId="117" xfId="0" applyNumberFormat="1" applyFont="1" applyFill="1" applyBorder="1" applyAlignment="1">
      <alignment horizontal="right" vertical="center"/>
    </xf>
    <xf numFmtId="38" fontId="38" fillId="5" borderId="116" xfId="0" applyNumberFormat="1" applyFont="1" applyFill="1" applyBorder="1" applyAlignment="1">
      <alignment horizontal="right" vertical="center"/>
    </xf>
    <xf numFmtId="38" fontId="38" fillId="5" borderId="120" xfId="0" applyNumberFormat="1"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0" applyNumberFormat="1" applyFont="1" applyFill="1" applyBorder="1" applyAlignment="1">
      <alignment horizontal="right" vertical="center"/>
    </xf>
    <xf numFmtId="38" fontId="0" fillId="7" borderId="0" xfId="0" applyNumberFormat="1" applyFill="1" applyAlignment="1">
      <alignment horizontal="right" vertical="center"/>
    </xf>
    <xf numFmtId="38" fontId="0" fillId="7" borderId="158" xfId="0" applyNumberFormat="1" applyFill="1" applyBorder="1" applyAlignment="1">
      <alignment horizontal="right" vertical="center"/>
    </xf>
    <xf numFmtId="38" fontId="0" fillId="7" borderId="8" xfId="0" applyNumberFormat="1" applyFill="1" applyBorder="1" applyAlignment="1">
      <alignment horizontal="right" vertical="center"/>
    </xf>
    <xf numFmtId="38" fontId="9" fillId="7" borderId="11" xfId="0" applyNumberFormat="1" applyFont="1" applyFill="1" applyBorder="1" applyAlignment="1">
      <alignment horizontal="right" vertical="center"/>
    </xf>
    <xf numFmtId="38" fontId="38" fillId="5" borderId="0" xfId="0" applyNumberFormat="1" applyFont="1" applyFill="1" applyAlignment="1">
      <alignment horizontal="right" vertical="center"/>
    </xf>
    <xf numFmtId="38" fontId="40" fillId="5" borderId="0" xfId="0" applyNumberFormat="1" applyFont="1" applyFill="1" applyAlignment="1">
      <alignment horizontal="right" vertical="center"/>
    </xf>
    <xf numFmtId="38" fontId="40" fillId="5" borderId="8" xfId="0" applyNumberFormat="1" applyFont="1" applyFill="1" applyBorder="1" applyAlignment="1">
      <alignment horizontal="right" vertical="center"/>
    </xf>
    <xf numFmtId="38" fontId="9" fillId="5" borderId="11" xfId="0" applyNumberFormat="1" applyFont="1" applyFill="1" applyBorder="1" applyAlignment="1">
      <alignment horizontal="right" vertical="center"/>
    </xf>
    <xf numFmtId="38" fontId="0" fillId="5" borderId="0" xfId="0" applyNumberFormat="1" applyFill="1" applyAlignment="1">
      <alignment horizontal="right" vertical="center"/>
    </xf>
    <xf numFmtId="38" fontId="0" fillId="5" borderId="8" xfId="0" applyNumberForma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0" applyNumberFormat="1" applyFont="1" applyFill="1" applyBorder="1" applyAlignment="1">
      <alignment horizontal="right" vertical="center"/>
    </xf>
    <xf numFmtId="38" fontId="40" fillId="7" borderId="0" xfId="0" applyNumberFormat="1" applyFont="1" applyFill="1" applyAlignment="1">
      <alignment horizontal="right" vertical="center"/>
    </xf>
    <xf numFmtId="38" fontId="40" fillId="7" borderId="158" xfId="0" applyNumberFormat="1" applyFont="1" applyFill="1" applyBorder="1" applyAlignment="1">
      <alignment horizontal="right" vertical="center"/>
    </xf>
    <xf numFmtId="38" fontId="40" fillId="7" borderId="8" xfId="0" applyNumberFormat="1" applyFont="1" applyFill="1" applyBorder="1" applyAlignment="1">
      <alignment horizontal="right" vertical="center"/>
    </xf>
    <xf numFmtId="38" fontId="38" fillId="7" borderId="11" xfId="0" applyNumberFormat="1" applyFont="1" applyFill="1" applyBorder="1" applyAlignment="1">
      <alignment horizontal="right" vertical="center"/>
    </xf>
    <xf numFmtId="38" fontId="38" fillId="5" borderId="11" xfId="0" applyNumberFormat="1"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0" applyNumberFormat="1" applyFont="1" applyFill="1" applyBorder="1" applyAlignment="1">
      <alignment horizontal="right" vertical="center"/>
    </xf>
    <xf numFmtId="38" fontId="40" fillId="5" borderId="250" xfId="0" applyNumberFormat="1" applyFont="1" applyFill="1" applyBorder="1" applyAlignment="1">
      <alignment horizontal="right" vertical="center"/>
    </xf>
    <xf numFmtId="0" fontId="9" fillId="0" borderId="250" xfId="0" applyFont="1" applyBorder="1" applyAlignment="1">
      <alignment horizontal="left" vertical="center"/>
    </xf>
    <xf numFmtId="0" fontId="0" fillId="0" borderId="250" xfId="0"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0" applyNumberFormat="1" applyFont="1" applyFill="1" applyBorder="1" applyAlignment="1">
      <alignment horizontal="right" vertical="center"/>
    </xf>
    <xf numFmtId="38" fontId="38" fillId="5" borderId="12" xfId="0" applyNumberFormat="1" applyFont="1" applyFill="1" applyBorder="1" applyAlignment="1">
      <alignment horizontal="right" vertical="center"/>
    </xf>
    <xf numFmtId="38" fontId="38" fillId="5" borderId="13" xfId="0" applyNumberFormat="1"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pplyAlignment="1">
      <alignment vertical="center"/>
    </xf>
    <xf numFmtId="0" fontId="0" fillId="0" borderId="7" xfId="0" applyBorder="1" applyAlignment="1">
      <alignment vertical="center"/>
    </xf>
    <xf numFmtId="38" fontId="38" fillId="5" borderId="7" xfId="0" applyNumberFormat="1" applyFont="1" applyFill="1" applyBorder="1" applyAlignment="1">
      <alignment horizontal="right" vertical="center"/>
    </xf>
    <xf numFmtId="38" fontId="40" fillId="5" borderId="7" xfId="0" applyNumberFormat="1" applyFont="1" applyFill="1" applyBorder="1" applyAlignment="1">
      <alignment horizontal="righ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pplyAlignment="1">
      <alignment vertical="center"/>
    </xf>
    <xf numFmtId="0" fontId="0" fillId="0" borderId="51" xfId="0" applyBorder="1" applyAlignment="1">
      <alignment vertical="center"/>
    </xf>
    <xf numFmtId="38" fontId="38" fillId="5" borderId="51" xfId="0" applyNumberFormat="1" applyFont="1" applyFill="1" applyBorder="1" applyAlignment="1">
      <alignment horizontal="right" vertical="center"/>
    </xf>
    <xf numFmtId="38" fontId="40" fillId="5" borderId="51" xfId="0" applyNumberFormat="1"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0" borderId="46" xfId="0" applyFont="1" applyBorder="1" applyAlignment="1">
      <alignment vertical="center"/>
    </xf>
    <xf numFmtId="38" fontId="38" fillId="7" borderId="46" xfId="0" applyNumberFormat="1" applyFont="1" applyFill="1" applyBorder="1" applyAlignment="1">
      <alignment vertical="center"/>
    </xf>
    <xf numFmtId="0" fontId="38" fillId="7" borderId="46" xfId="0" applyFont="1" applyFill="1" applyBorder="1" applyAlignment="1">
      <alignment vertical="center"/>
    </xf>
    <xf numFmtId="0" fontId="9" fillId="7" borderId="0" xfId="0" applyFont="1" applyFill="1" applyAlignment="1">
      <alignment horizontal="right" vertical="center"/>
    </xf>
    <xf numFmtId="204" fontId="9" fillId="5" borderId="0" xfId="0"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203" fontId="6" fillId="0" borderId="0" xfId="0" applyNumberFormat="1" applyFont="1" applyAlignment="1">
      <alignment horizontal="center" vertical="center" wrapText="1"/>
    </xf>
    <xf numFmtId="212" fontId="6" fillId="0" borderId="0" xfId="0" applyNumberFormat="1" applyFont="1" applyAlignment="1">
      <alignment horizontal="center" vertical="center" shrinkToFit="1"/>
    </xf>
    <xf numFmtId="21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181" xfId="0" applyFont="1" applyBorder="1" applyAlignment="1">
      <alignment vertical="center" wrapText="1"/>
    </xf>
    <xf numFmtId="0" fontId="6" fillId="0" borderId="0" xfId="0" applyFont="1" applyAlignment="1">
      <alignment vertical="center" wrapText="1"/>
    </xf>
    <xf numFmtId="0" fontId="5" fillId="2" borderId="44" xfId="0" applyFont="1" applyFill="1" applyBorder="1" applyAlignment="1">
      <alignment horizontal="center" vertical="center" wrapText="1"/>
    </xf>
    <xf numFmtId="0" fontId="5" fillId="2" borderId="44" xfId="0" applyFont="1" applyFill="1" applyBorder="1" applyAlignment="1">
      <alignment horizontal="center" vertical="center"/>
    </xf>
    <xf numFmtId="206" fontId="6" fillId="0" borderId="0" xfId="0" applyNumberFormat="1" applyFont="1" applyAlignment="1">
      <alignment horizontal="center" vertical="center" wrapText="1"/>
    </xf>
    <xf numFmtId="0" fontId="138" fillId="0" borderId="0" xfId="0" applyFont="1" applyAlignment="1">
      <alignment horizontal="left" vertical="top" wrapText="1"/>
    </xf>
    <xf numFmtId="0" fontId="138" fillId="0" borderId="0" xfId="0" applyFont="1" applyAlignment="1">
      <alignment horizontal="left" vertical="top"/>
    </xf>
    <xf numFmtId="0" fontId="5" fillId="2" borderId="140" xfId="0" applyFont="1" applyFill="1" applyBorder="1" applyAlignment="1">
      <alignment horizontal="center" vertical="center" wrapText="1"/>
    </xf>
    <xf numFmtId="0" fontId="5" fillId="2" borderId="201" xfId="0" applyFont="1" applyFill="1" applyBorder="1" applyAlignment="1">
      <alignment horizontal="center" vertical="center" wrapText="1"/>
    </xf>
    <xf numFmtId="0" fontId="5" fillId="2" borderId="18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8" xfId="0" applyFont="1" applyFill="1" applyBorder="1" applyAlignment="1">
      <alignment horizontal="center" vertical="center" wrapText="1"/>
    </xf>
    <xf numFmtId="0" fontId="5" fillId="2" borderId="202" xfId="0" applyFont="1" applyFill="1" applyBorder="1" applyAlignment="1">
      <alignment horizontal="center" vertical="center" wrapText="1"/>
    </xf>
    <xf numFmtId="0" fontId="132" fillId="0" borderId="11" xfId="0" applyFont="1" applyBorder="1" applyAlignment="1">
      <alignment horizontal="left" vertical="center" indent="1"/>
    </xf>
    <xf numFmtId="0" fontId="132" fillId="0" borderId="0" xfId="0" applyFont="1" applyAlignment="1">
      <alignment horizontal="left" vertical="center" indent="1"/>
    </xf>
    <xf numFmtId="0" fontId="132" fillId="0" borderId="8" xfId="0" applyFont="1" applyBorder="1" applyAlignment="1">
      <alignment horizontal="left" vertical="center" indent="1"/>
    </xf>
    <xf numFmtId="0" fontId="136" fillId="0" borderId="11" xfId="0" applyFont="1" applyBorder="1" applyAlignment="1">
      <alignment horizontal="left" vertical="center" indent="2"/>
    </xf>
    <xf numFmtId="0" fontId="136" fillId="0" borderId="0" xfId="0" applyFont="1" applyAlignment="1">
      <alignment horizontal="left" vertical="center" indent="2"/>
    </xf>
    <xf numFmtId="0" fontId="136" fillId="0" borderId="8" xfId="0" applyFont="1" applyBorder="1" applyAlignment="1">
      <alignment horizontal="left" vertical="center" indent="2"/>
    </xf>
    <xf numFmtId="0" fontId="136" fillId="0" borderId="11" xfId="0" applyFont="1" applyBorder="1" applyAlignment="1">
      <alignment vertical="center"/>
    </xf>
    <xf numFmtId="0" fontId="136" fillId="0" borderId="0" xfId="0" applyFont="1" applyAlignment="1">
      <alignment vertical="center"/>
    </xf>
    <xf numFmtId="0" fontId="136" fillId="0" borderId="8" xfId="0" applyFont="1" applyBorder="1" applyAlignment="1">
      <alignment vertical="center"/>
    </xf>
    <xf numFmtId="0" fontId="132" fillId="0" borderId="11" xfId="0" applyFont="1" applyBorder="1" applyAlignment="1">
      <alignment vertical="center"/>
    </xf>
    <xf numFmtId="0" fontId="132" fillId="0" borderId="0" xfId="0" applyFont="1" applyAlignment="1">
      <alignment vertical="center"/>
    </xf>
    <xf numFmtId="0" fontId="132" fillId="0" borderId="8" xfId="0" applyFont="1" applyBorder="1" applyAlignment="1">
      <alignment vertical="center"/>
    </xf>
    <xf numFmtId="0" fontId="132" fillId="16" borderId="12" xfId="0" applyFont="1" applyFill="1" applyBorder="1" applyAlignment="1">
      <alignment horizontal="center" vertical="center"/>
    </xf>
    <xf numFmtId="0" fontId="133" fillId="21" borderId="207" xfId="0" applyFont="1" applyFill="1" applyBorder="1" applyAlignment="1">
      <alignment horizontal="center" vertical="center"/>
    </xf>
    <xf numFmtId="0" fontId="133" fillId="21" borderId="208" xfId="0" applyFont="1" applyFill="1" applyBorder="1" applyAlignment="1">
      <alignment horizontal="center" vertical="center"/>
    </xf>
    <xf numFmtId="0" fontId="133" fillId="21" borderId="180" xfId="0" applyFont="1" applyFill="1" applyBorder="1" applyAlignment="1">
      <alignment horizontal="center" vertical="center"/>
    </xf>
    <xf numFmtId="0" fontId="122" fillId="21" borderId="209" xfId="0" applyFont="1" applyFill="1" applyBorder="1" applyAlignment="1">
      <alignment vertical="center" wrapText="1"/>
    </xf>
    <xf numFmtId="0" fontId="122" fillId="21" borderId="204" xfId="0" applyFont="1" applyFill="1" applyBorder="1" applyAlignment="1">
      <alignment vertical="center" wrapText="1"/>
    </xf>
    <xf numFmtId="0" fontId="132" fillId="0" borderId="8" xfId="0" applyFont="1" applyBorder="1" applyAlignment="1">
      <alignment vertical="center" wrapText="1"/>
    </xf>
    <xf numFmtId="0" fontId="133" fillId="5" borderId="211" xfId="0" applyFont="1" applyFill="1" applyBorder="1" applyAlignment="1">
      <alignment horizontal="center" vertical="center"/>
    </xf>
    <xf numFmtId="0" fontId="133" fillId="5" borderId="212" xfId="0" applyFont="1" applyFill="1" applyBorder="1" applyAlignment="1">
      <alignment horizontal="center" vertical="center"/>
    </xf>
    <xf numFmtId="0" fontId="118" fillId="0" borderId="79" xfId="0" applyFont="1" applyBorder="1" applyAlignment="1">
      <alignment horizontal="center" vertical="center" shrinkToFit="1"/>
    </xf>
    <xf numFmtId="0" fontId="83" fillId="0" borderId="82" xfId="0" applyFont="1" applyBorder="1" applyAlignment="1">
      <alignment horizontal="center" vertical="center"/>
    </xf>
    <xf numFmtId="203" fontId="116" fillId="0" borderId="47" xfId="0" applyNumberFormat="1" applyFont="1" applyBorder="1" applyAlignment="1">
      <alignment horizontal="center" vertical="center"/>
    </xf>
    <xf numFmtId="203" fontId="116" fillId="0" borderId="49" xfId="0" applyNumberFormat="1" applyFont="1" applyBorder="1" applyAlignment="1">
      <alignment horizontal="center" vertical="center"/>
    </xf>
    <xf numFmtId="203" fontId="114" fillId="23" borderId="47" xfId="0" applyNumberFormat="1" applyFont="1" applyFill="1" applyBorder="1" applyAlignment="1">
      <alignment horizontal="left" vertical="center"/>
    </xf>
    <xf numFmtId="203" fontId="114" fillId="23" borderId="49" xfId="0" applyNumberFormat="1" applyFont="1" applyFill="1" applyBorder="1" applyAlignment="1">
      <alignment horizontal="left" vertical="center"/>
    </xf>
    <xf numFmtId="203" fontId="114" fillId="23" borderId="9" xfId="0" applyNumberFormat="1" applyFont="1" applyFill="1" applyBorder="1" applyAlignment="1">
      <alignment horizontal="left" vertical="center"/>
    </xf>
    <xf numFmtId="203" fontId="114" fillId="23" borderId="50" xfId="0" applyNumberFormat="1" applyFont="1" applyFill="1" applyBorder="1" applyAlignment="1">
      <alignment horizontal="left" vertical="center"/>
    </xf>
    <xf numFmtId="201" fontId="115" fillId="17" borderId="142" xfId="0" applyNumberFormat="1" applyFont="1" applyFill="1" applyBorder="1" applyAlignment="1">
      <alignment horizontal="center" vertical="justify"/>
    </xf>
    <xf numFmtId="201" fontId="115" fillId="17" borderId="143" xfId="0"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0" applyNumberFormat="1" applyFont="1" applyFill="1" applyBorder="1" applyAlignment="1">
      <alignment horizontal="center" vertical="center"/>
    </xf>
    <xf numFmtId="38" fontId="6" fillId="5" borderId="88" xfId="0" applyNumberFormat="1" applyFont="1" applyFill="1" applyBorder="1" applyAlignment="1">
      <alignment horizontal="center" vertical="center"/>
    </xf>
    <xf numFmtId="38" fontId="6" fillId="5" borderId="92" xfId="0" applyNumberFormat="1" applyFont="1" applyFill="1" applyBorder="1" applyAlignment="1">
      <alignment horizontal="right" vertical="center"/>
    </xf>
    <xf numFmtId="38" fontId="6" fillId="5" borderId="107" xfId="0" applyNumberFormat="1" applyFont="1" applyFill="1" applyBorder="1" applyAlignment="1">
      <alignment horizontal="right" vertical="center"/>
    </xf>
    <xf numFmtId="38" fontId="6" fillId="5" borderId="89" xfId="0" applyNumberFormat="1" applyFont="1" applyFill="1" applyBorder="1" applyAlignment="1">
      <alignment horizontal="right" vertical="center"/>
    </xf>
    <xf numFmtId="38" fontId="6" fillId="5" borderId="109" xfId="0" applyNumberFormat="1" applyFont="1" applyFill="1" applyBorder="1" applyAlignment="1">
      <alignment horizontal="right" vertical="center"/>
    </xf>
    <xf numFmtId="38" fontId="6" fillId="5" borderId="47" xfId="0" applyNumberFormat="1" applyFont="1" applyFill="1" applyBorder="1" applyAlignment="1">
      <alignment horizontal="right" vertical="center"/>
    </xf>
    <xf numFmtId="38" fontId="6" fillId="5" borderId="49" xfId="0" applyNumberFormat="1" applyFont="1" applyFill="1" applyBorder="1" applyAlignment="1">
      <alignment horizontal="right" vertical="center"/>
    </xf>
    <xf numFmtId="38" fontId="119" fillId="5" borderId="248" xfId="0" applyNumberFormat="1" applyFont="1" applyFill="1" applyBorder="1" applyAlignment="1">
      <alignment horizontal="right" vertical="center"/>
    </xf>
    <xf numFmtId="38" fontId="119" fillId="5" borderId="121" xfId="0" applyNumberFormat="1" applyFont="1" applyFill="1" applyBorder="1" applyAlignment="1">
      <alignment horizontal="right" vertical="center"/>
    </xf>
    <xf numFmtId="201" fontId="115" fillId="17" borderId="181" xfId="0" applyNumberFormat="1" applyFont="1" applyFill="1" applyBorder="1" applyAlignment="1">
      <alignment horizontal="center" vertical="justify"/>
    </xf>
    <xf numFmtId="201" fontId="115" fillId="17" borderId="0" xfId="0" applyNumberFormat="1" applyFont="1" applyFill="1" applyAlignment="1">
      <alignment horizontal="center" vertical="justify"/>
    </xf>
    <xf numFmtId="0" fontId="6" fillId="3" borderId="48" xfId="0" applyFont="1" applyFill="1" applyBorder="1" applyAlignment="1">
      <alignment vertical="center"/>
    </xf>
    <xf numFmtId="0" fontId="6" fillId="3" borderId="49" xfId="0" applyFont="1" applyFill="1" applyBorder="1" applyAlignment="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38" fontId="6" fillId="23" borderId="47" xfId="0" applyNumberFormat="1" applyFont="1" applyFill="1" applyBorder="1" applyAlignment="1">
      <alignment horizontal="left" vertical="center"/>
    </xf>
    <xf numFmtId="38" fontId="6" fillId="23" borderId="48" xfId="0" applyNumberFormat="1" applyFont="1" applyFill="1" applyBorder="1" applyAlignment="1">
      <alignment horizontal="left" vertical="center"/>
    </xf>
    <xf numFmtId="38" fontId="6" fillId="23" borderId="49" xfId="0" applyNumberFormat="1" applyFont="1" applyFill="1" applyBorder="1" applyAlignment="1">
      <alignment horizontal="left" vertical="center"/>
    </xf>
    <xf numFmtId="0" fontId="108" fillId="0" borderId="0" xfId="0" applyFont="1" applyAlignment="1">
      <alignment horizontal="left" vertical="center"/>
    </xf>
    <xf numFmtId="0" fontId="7" fillId="0" borderId="0" xfId="0" applyFont="1" applyAlignment="1">
      <alignment horizontal="center" vertical="center"/>
    </xf>
    <xf numFmtId="38" fontId="6" fillId="5" borderId="248" xfId="0" applyNumberFormat="1" applyFont="1" applyFill="1" applyBorder="1" applyAlignment="1">
      <alignment horizontal="right" vertical="center"/>
    </xf>
    <xf numFmtId="38" fontId="6" fillId="5" borderId="121" xfId="0" applyNumberFormat="1" applyFont="1" applyFill="1" applyBorder="1" applyAlignment="1">
      <alignment horizontal="right" vertical="center"/>
    </xf>
    <xf numFmtId="0" fontId="138" fillId="0" borderId="0" xfId="0" applyFont="1" applyAlignment="1">
      <alignment vertical="center" wrapText="1"/>
    </xf>
    <xf numFmtId="0" fontId="13" fillId="0" borderId="0" xfId="0" applyFont="1" applyAlignment="1">
      <alignment vertical="center" wrapText="1"/>
    </xf>
    <xf numFmtId="38" fontId="6" fillId="23" borderId="9" xfId="0" applyNumberFormat="1" applyFont="1" applyFill="1" applyBorder="1" applyAlignment="1">
      <alignment horizontal="left" vertical="center"/>
    </xf>
    <xf numFmtId="38" fontId="6" fillId="23" borderId="6" xfId="0" applyNumberFormat="1" applyFont="1" applyFill="1" applyBorder="1" applyAlignment="1">
      <alignment horizontal="left" vertical="center"/>
    </xf>
    <xf numFmtId="38" fontId="6" fillId="23" borderId="50" xfId="0" applyNumberFormat="1" applyFont="1" applyFill="1" applyBorder="1" applyAlignment="1">
      <alignment horizontal="left" vertical="center"/>
    </xf>
    <xf numFmtId="203" fontId="118" fillId="0" borderId="145" xfId="0" applyNumberFormat="1" applyFont="1" applyBorder="1" applyAlignment="1">
      <alignment horizontal="center" vertical="center"/>
    </xf>
    <xf numFmtId="203" fontId="118" fillId="0" borderId="199" xfId="0"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0" applyNumberFormat="1" applyFont="1" applyBorder="1" applyAlignment="1">
      <alignment horizontal="center" vertical="center"/>
    </xf>
    <xf numFmtId="0" fontId="0" fillId="0" borderId="38" xfId="0" applyBorder="1" applyAlignment="1">
      <alignment horizontal="center" vertical="center"/>
    </xf>
    <xf numFmtId="203" fontId="118" fillId="0" borderId="66" xfId="0"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0" applyFont="1" applyFill="1" applyBorder="1" applyAlignment="1">
      <alignment horizontal="center" vertical="center" wrapText="1" shrinkToFit="1" readingOrder="1"/>
    </xf>
    <xf numFmtId="0" fontId="118" fillId="3" borderId="22" xfId="0" applyFont="1" applyFill="1" applyBorder="1" applyAlignment="1">
      <alignment horizontal="center" vertical="center" wrapText="1" shrinkToFit="1" readingOrder="1"/>
    </xf>
    <xf numFmtId="0" fontId="118" fillId="3" borderId="47" xfId="0" applyFont="1" applyFill="1" applyBorder="1" applyAlignment="1">
      <alignment horizontal="center" vertical="center" wrapText="1" shrinkToFit="1" readingOrder="1"/>
    </xf>
    <xf numFmtId="0" fontId="118" fillId="3" borderId="49" xfId="0" applyFont="1" applyFill="1" applyBorder="1" applyAlignment="1">
      <alignment horizontal="center" vertical="center" wrapText="1" shrinkToFit="1" readingOrder="1"/>
    </xf>
    <xf numFmtId="0" fontId="118" fillId="3" borderId="198" xfId="0" applyFont="1" applyFill="1" applyBorder="1" applyAlignment="1">
      <alignment horizontal="center" vertical="center" wrapText="1" shrinkToFit="1" readingOrder="1"/>
    </xf>
    <xf numFmtId="0" fontId="13" fillId="0" borderId="0" xfId="0" applyFont="1" applyAlignment="1">
      <alignment horizontal="left" vertical="top" wrapText="1"/>
    </xf>
    <xf numFmtId="0" fontId="13" fillId="0" borderId="0" xfId="0" applyFont="1" applyAlignment="1">
      <alignment horizontal="left" vertical="top"/>
    </xf>
    <xf numFmtId="0" fontId="130" fillId="0" borderId="51" xfId="0" applyFont="1" applyBorder="1" applyAlignment="1">
      <alignment horizontal="center" vertical="center"/>
    </xf>
    <xf numFmtId="0" fontId="130" fillId="0" borderId="3" xfId="0" applyFont="1" applyBorder="1" applyAlignment="1">
      <alignment horizontal="center" vertical="center"/>
    </xf>
    <xf numFmtId="0" fontId="130" fillId="0" borderId="46" xfId="0" applyFont="1" applyBorder="1" applyAlignment="1">
      <alignment horizontal="left" vertical="top"/>
    </xf>
    <xf numFmtId="0" fontId="128" fillId="0" borderId="51" xfId="0" applyFont="1" applyBorder="1" applyAlignment="1">
      <alignment horizontal="left" vertical="top" wrapText="1"/>
    </xf>
    <xf numFmtId="0" fontId="128" fillId="0" borderId="7" xfId="0" applyFont="1" applyBorder="1" applyAlignment="1">
      <alignment horizontal="left" vertical="top" wrapText="1"/>
    </xf>
    <xf numFmtId="0" fontId="128" fillId="0" borderId="3" xfId="0" applyFont="1" applyBorder="1" applyAlignment="1">
      <alignment horizontal="left" vertical="top" wrapText="1"/>
    </xf>
    <xf numFmtId="0" fontId="128" fillId="0" borderId="51" xfId="0" applyFont="1" applyBorder="1" applyAlignment="1">
      <alignment vertical="top" wrapText="1"/>
    </xf>
    <xf numFmtId="0" fontId="128" fillId="0" borderId="7" xfId="0" applyFont="1" applyBorder="1" applyAlignment="1">
      <alignment vertical="top" wrapText="1"/>
    </xf>
    <xf numFmtId="0" fontId="128" fillId="0" borderId="3" xfId="0" applyFont="1" applyBorder="1" applyAlignment="1">
      <alignment vertical="top" wrapText="1"/>
    </xf>
    <xf numFmtId="0" fontId="128" fillId="0" borderId="51" xfId="0" applyFont="1" applyBorder="1" applyAlignment="1">
      <alignment vertical="center" wrapText="1"/>
    </xf>
    <xf numFmtId="0" fontId="128" fillId="0" borderId="7" xfId="0" applyFont="1" applyBorder="1" applyAlignment="1">
      <alignment vertical="center" wrapText="1"/>
    </xf>
    <xf numFmtId="0" fontId="128" fillId="0" borderId="3" xfId="0" applyFont="1" applyBorder="1" applyAlignment="1">
      <alignment vertical="center" wrapText="1"/>
    </xf>
    <xf numFmtId="0" fontId="128" fillId="20" borderId="51" xfId="0" applyFont="1" applyFill="1" applyBorder="1" applyAlignment="1">
      <alignment horizontal="center" vertical="center"/>
    </xf>
    <xf numFmtId="0" fontId="128" fillId="20" borderId="7" xfId="0" applyFont="1" applyFill="1" applyBorder="1" applyAlignment="1">
      <alignment horizontal="center" vertical="center"/>
    </xf>
    <xf numFmtId="0" fontId="128" fillId="20" borderId="3" xfId="0" applyFont="1" applyFill="1" applyBorder="1" applyAlignment="1">
      <alignment horizontal="center" vertical="center"/>
    </xf>
    <xf numFmtId="0" fontId="128" fillId="0" borderId="51" xfId="0" applyFont="1" applyBorder="1" applyAlignment="1">
      <alignment horizontal="left" vertical="center" wrapText="1"/>
    </xf>
    <xf numFmtId="0" fontId="128" fillId="0" borderId="7" xfId="0" applyFont="1" applyBorder="1" applyAlignment="1">
      <alignment horizontal="left" vertical="center" wrapText="1"/>
    </xf>
    <xf numFmtId="0" fontId="128" fillId="0" borderId="3" xfId="0" applyFont="1" applyBorder="1" applyAlignment="1">
      <alignment horizontal="left" vertical="center" wrapText="1"/>
    </xf>
    <xf numFmtId="0" fontId="128" fillId="20" borderId="51" xfId="0" applyFont="1" applyFill="1" applyBorder="1" applyAlignment="1">
      <alignment horizontal="center" vertical="center" wrapText="1"/>
    </xf>
    <xf numFmtId="0" fontId="128" fillId="20" borderId="7" xfId="0" applyFont="1" applyFill="1" applyBorder="1" applyAlignment="1">
      <alignment horizontal="center" vertical="center" wrapText="1"/>
    </xf>
    <xf numFmtId="0" fontId="128" fillId="20" borderId="3" xfId="0" applyFont="1" applyFill="1" applyBorder="1" applyAlignment="1">
      <alignment horizontal="center" vertical="center" wrapText="1"/>
    </xf>
    <xf numFmtId="0" fontId="128" fillId="0" borderId="47" xfId="0" applyFont="1" applyBorder="1" applyAlignment="1">
      <alignment horizontal="center" vertical="center" wrapText="1"/>
    </xf>
    <xf numFmtId="0" fontId="128" fillId="0" borderId="49" xfId="0" applyFont="1" applyBorder="1" applyAlignment="1">
      <alignment horizontal="center" vertical="center" wrapText="1"/>
    </xf>
    <xf numFmtId="0" fontId="130" fillId="0" borderId="46" xfId="0" applyFont="1" applyBorder="1" applyAlignment="1">
      <alignment vertical="top"/>
    </xf>
    <xf numFmtId="0" fontId="128" fillId="0" borderId="46" xfId="0" applyFont="1" applyBorder="1" applyAlignment="1">
      <alignment horizontal="left" vertical="top" wrapText="1"/>
    </xf>
    <xf numFmtId="0" fontId="130" fillId="0" borderId="46" xfId="0" applyFont="1" applyBorder="1" applyAlignment="1">
      <alignment horizontal="center" vertical="center"/>
    </xf>
    <xf numFmtId="0" fontId="128" fillId="0" borderId="51" xfId="0" applyFont="1" applyBorder="1" applyAlignment="1">
      <alignment horizontal="center" vertical="center" wrapText="1"/>
    </xf>
    <xf numFmtId="0" fontId="128" fillId="0" borderId="46" xfId="0" applyFont="1" applyBorder="1" applyAlignment="1">
      <alignment horizontal="center" vertical="center" wrapText="1"/>
    </xf>
    <xf numFmtId="0" fontId="128" fillId="0" borderId="9" xfId="0" applyFont="1" applyBorder="1" applyAlignment="1">
      <alignment horizontal="center" vertical="center" wrapText="1"/>
    </xf>
    <xf numFmtId="0" fontId="128" fillId="0" borderId="5" xfId="0" applyFont="1" applyBorder="1" applyAlignment="1">
      <alignment horizontal="center" vertical="center" wrapText="1"/>
    </xf>
    <xf numFmtId="0" fontId="128" fillId="0" borderId="9" xfId="0" applyFont="1" applyBorder="1" applyAlignment="1">
      <alignment vertical="top"/>
    </xf>
    <xf numFmtId="0" fontId="128" fillId="0" borderId="50" xfId="0" applyFont="1" applyBorder="1" applyAlignment="1">
      <alignment vertical="top"/>
    </xf>
    <xf numFmtId="0" fontId="128" fillId="0" borderId="11" xfId="0" applyFont="1" applyBorder="1" applyAlignment="1">
      <alignment vertical="top"/>
    </xf>
    <xf numFmtId="0" fontId="128" fillId="0" borderId="8" xfId="0" applyFont="1" applyBorder="1" applyAlignment="1">
      <alignment vertical="top"/>
    </xf>
    <xf numFmtId="0" fontId="128" fillId="0" borderId="5" xfId="0" applyFont="1" applyBorder="1" applyAlignment="1">
      <alignment vertical="top"/>
    </xf>
    <xf numFmtId="0" fontId="128" fillId="0" borderId="13" xfId="0" applyFont="1" applyBorder="1" applyAlignment="1">
      <alignment vertical="top"/>
    </xf>
    <xf numFmtId="0" fontId="129" fillId="20" borderId="51" xfId="0" applyFont="1" applyFill="1" applyBorder="1" applyAlignment="1">
      <alignment horizontal="center" vertical="center" wrapText="1"/>
    </xf>
    <xf numFmtId="0" fontId="129" fillId="20" borderId="3" xfId="0" applyFont="1" applyFill="1" applyBorder="1" applyAlignment="1">
      <alignment horizontal="center" vertical="center" wrapText="1"/>
    </xf>
    <xf numFmtId="0" fontId="128" fillId="0" borderId="50" xfId="0" applyFont="1" applyBorder="1" applyAlignment="1">
      <alignment horizontal="left" vertical="top" wrapText="1"/>
    </xf>
    <xf numFmtId="0" fontId="128" fillId="0" borderId="8" xfId="0" applyFont="1" applyBorder="1" applyAlignment="1">
      <alignment horizontal="left" vertical="top" wrapText="1"/>
    </xf>
    <xf numFmtId="0" fontId="128" fillId="0" borderId="13" xfId="0" applyFont="1" applyBorder="1" applyAlignment="1">
      <alignment horizontal="left" vertical="top" wrapText="1"/>
    </xf>
    <xf numFmtId="0" fontId="128" fillId="0" borderId="47" xfId="0" applyFont="1" applyBorder="1" applyAlignment="1">
      <alignment horizontal="left" vertical="top" wrapText="1"/>
    </xf>
    <xf numFmtId="0" fontId="128" fillId="0" borderId="49" xfId="0" applyFont="1" applyBorder="1" applyAlignment="1">
      <alignment horizontal="left" vertical="top" wrapText="1"/>
    </xf>
    <xf numFmtId="0" fontId="128" fillId="0" borderId="9" xfId="0" applyFont="1" applyBorder="1" applyAlignment="1">
      <alignment horizontal="left" vertical="top" wrapText="1"/>
    </xf>
    <xf numFmtId="0" fontId="128" fillId="0" borderId="11" xfId="0" applyFont="1" applyBorder="1" applyAlignment="1">
      <alignment horizontal="left" vertical="top" wrapText="1"/>
    </xf>
    <xf numFmtId="0" fontId="128" fillId="0" borderId="5" xfId="0" applyFont="1" applyBorder="1" applyAlignment="1">
      <alignment horizontal="left" vertical="top" wrapText="1"/>
    </xf>
    <xf numFmtId="0" fontId="128" fillId="20" borderId="9" xfId="0" applyFont="1" applyFill="1" applyBorder="1" applyAlignment="1">
      <alignment horizontal="center" vertical="center"/>
    </xf>
    <xf numFmtId="0" fontId="128" fillId="20" borderId="5" xfId="0" applyFont="1" applyFill="1" applyBorder="1" applyAlignment="1">
      <alignment horizontal="center" vertical="center"/>
    </xf>
    <xf numFmtId="0" fontId="128" fillId="0" borderId="51" xfId="0" applyFont="1" applyBorder="1" applyAlignment="1">
      <alignment horizontal="left" vertical="center"/>
    </xf>
    <xf numFmtId="0" fontId="128" fillId="0" borderId="3" xfId="0" applyFont="1" applyBorder="1" applyAlignment="1">
      <alignment horizontal="left" vertical="center"/>
    </xf>
    <xf numFmtId="0" fontId="128" fillId="0" borderId="7" xfId="0" applyFont="1" applyBorder="1" applyAlignment="1">
      <alignment horizontal="left" vertical="center"/>
    </xf>
    <xf numFmtId="0" fontId="128" fillId="0" borderId="51" xfId="0" applyFont="1" applyBorder="1" applyAlignment="1">
      <alignment horizontal="left" vertical="center" wrapText="1" shrinkToFit="1"/>
    </xf>
    <xf numFmtId="0" fontId="128" fillId="0" borderId="3" xfId="0" applyFont="1" applyBorder="1" applyAlignment="1">
      <alignment horizontal="left" vertical="center" wrapText="1" shrinkToFit="1"/>
    </xf>
    <xf numFmtId="0" fontId="127" fillId="0" borderId="0" xfId="0" applyFont="1" applyAlignment="1">
      <alignment horizontal="center" vertical="center" wrapText="1"/>
    </xf>
    <xf numFmtId="0" fontId="130" fillId="0" borderId="46" xfId="0" applyFont="1" applyBorder="1" applyAlignment="1">
      <alignment vertical="top" wrapText="1"/>
    </xf>
    <xf numFmtId="0" fontId="128" fillId="0" borderId="51" xfId="0" applyFont="1" applyBorder="1" applyAlignment="1">
      <alignment horizontal="left" vertical="top"/>
    </xf>
    <xf numFmtId="0" fontId="128" fillId="0" borderId="7" xfId="0" applyFont="1" applyBorder="1" applyAlignment="1">
      <alignment horizontal="left" vertical="top"/>
    </xf>
    <xf numFmtId="0" fontId="128" fillId="0" borderId="3" xfId="0" applyFont="1" applyBorder="1" applyAlignment="1">
      <alignment horizontal="left" vertical="top"/>
    </xf>
    <xf numFmtId="0" fontId="128" fillId="20" borderId="11" xfId="0" applyFont="1" applyFill="1" applyBorder="1" applyAlignment="1">
      <alignment horizontal="center" vertical="center"/>
    </xf>
    <xf numFmtId="0" fontId="128" fillId="0" borderId="51" xfId="0" applyFont="1" applyBorder="1" applyAlignment="1">
      <alignment vertical="center"/>
    </xf>
    <xf numFmtId="0" fontId="128" fillId="0" borderId="3" xfId="0" applyFont="1" applyBorder="1" applyAlignment="1">
      <alignment vertical="center"/>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5" fillId="0" borderId="46" xfId="0" applyFont="1" applyBorder="1" applyAlignment="1">
      <alignment shrinkToFit="1"/>
    </xf>
    <xf numFmtId="0" fontId="5" fillId="0" borderId="51" xfId="0" applyFont="1" applyBorder="1" applyAlignment="1">
      <alignment horizontal="left" vertical="center" shrinkToFit="1"/>
    </xf>
    <xf numFmtId="38" fontId="5" fillId="4" borderId="194" xfId="0" applyNumberFormat="1" applyFont="1" applyFill="1" applyBorder="1" applyAlignment="1">
      <alignment horizontal="right" vertical="center" wrapText="1"/>
    </xf>
    <xf numFmtId="38" fontId="5" fillId="4" borderId="195" xfId="0" applyNumberFormat="1" applyFont="1" applyFill="1" applyBorder="1" applyAlignment="1">
      <alignment horizontal="right" vertical="center" wrapText="1"/>
    </xf>
    <xf numFmtId="0" fontId="5" fillId="0" borderId="196" xfId="0" applyFont="1" applyBorder="1" applyAlignment="1">
      <alignment horizontal="left" vertical="center" shrinkToFit="1"/>
    </xf>
    <xf numFmtId="38" fontId="5" fillId="4" borderId="116" xfId="0" applyNumberFormat="1" applyFont="1" applyFill="1" applyBorder="1" applyAlignment="1">
      <alignment horizontal="right" vertical="center" shrinkToFit="1" readingOrder="1"/>
    </xf>
    <xf numFmtId="38" fontId="5" fillId="4" borderId="117" xfId="0" applyNumberFormat="1" applyFont="1" applyFill="1" applyBorder="1" applyAlignment="1">
      <alignment horizontal="right" vertical="center" shrinkToFit="1" readingOrder="1"/>
    </xf>
    <xf numFmtId="0" fontId="5" fillId="0" borderId="46" xfId="0" applyFont="1" applyBorder="1"/>
    <xf numFmtId="38" fontId="5" fillId="4" borderId="47" xfId="0" applyNumberFormat="1" applyFont="1" applyFill="1" applyBorder="1" applyAlignment="1">
      <alignment horizontal="right" vertical="center" wrapText="1"/>
    </xf>
    <xf numFmtId="38" fontId="5" fillId="4" borderId="49" xfId="0" applyNumberFormat="1" applyFont="1" applyFill="1" applyBorder="1" applyAlignment="1">
      <alignment horizontal="right" vertical="center" wrapText="1"/>
    </xf>
    <xf numFmtId="38" fontId="5" fillId="4" borderId="87" xfId="0" applyNumberFormat="1" applyFont="1" applyFill="1" applyBorder="1" applyAlignment="1">
      <alignment horizontal="right" vertical="center" wrapText="1"/>
    </xf>
    <xf numFmtId="38" fontId="5" fillId="4" borderId="88" xfId="0" applyNumberFormat="1" applyFont="1" applyFill="1" applyBorder="1" applyAlignment="1">
      <alignment horizontal="right" vertical="center" wrapText="1"/>
    </xf>
    <xf numFmtId="0" fontId="5" fillId="7" borderId="47" xfId="0" applyFont="1" applyFill="1" applyBorder="1" applyAlignment="1">
      <alignment vertical="center" wrapText="1"/>
    </xf>
    <xf numFmtId="0" fontId="5" fillId="7" borderId="48" xfId="0" applyFont="1" applyFill="1" applyBorder="1" applyAlignment="1">
      <alignment vertical="center" wrapText="1"/>
    </xf>
    <xf numFmtId="0" fontId="6" fillId="0" borderId="183" xfId="0" applyFont="1" applyBorder="1" applyAlignment="1">
      <alignment vertical="center"/>
    </xf>
    <xf numFmtId="0" fontId="6" fillId="0" borderId="184" xfId="0" applyFont="1" applyBorder="1" applyAlignment="1">
      <alignment vertical="center"/>
    </xf>
    <xf numFmtId="0" fontId="6" fillId="0" borderId="185" xfId="0" applyFont="1" applyBorder="1" applyAlignment="1">
      <alignment vertical="center"/>
    </xf>
    <xf numFmtId="0" fontId="119" fillId="0" borderId="12" xfId="0" applyFont="1" applyBorder="1" applyAlignment="1">
      <alignment horizontal="left" vertical="center" shrinkToFit="1"/>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wrapText="1" shrinkToFit="1" readingOrder="1"/>
    </xf>
    <xf numFmtId="0" fontId="5" fillId="2" borderId="49" xfId="0" applyFont="1" applyFill="1" applyBorder="1" applyAlignment="1">
      <alignment horizontal="center" vertical="center" wrapText="1" shrinkToFit="1" readingOrder="1"/>
    </xf>
    <xf numFmtId="0" fontId="5" fillId="2" borderId="48" xfId="0" applyFont="1" applyFill="1" applyBorder="1" applyAlignment="1">
      <alignment horizontal="center" vertical="center" wrapText="1" shrinkToFit="1" readingOrder="1"/>
    </xf>
    <xf numFmtId="0" fontId="5" fillId="2" borderId="4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7" borderId="173" xfId="0" applyFont="1" applyFill="1" applyBorder="1" applyAlignment="1">
      <alignment vertical="center" wrapText="1"/>
    </xf>
    <xf numFmtId="0" fontId="5" fillId="7" borderId="174" xfId="0" applyFont="1" applyFill="1" applyBorder="1" applyAlignment="1">
      <alignment vertical="center" wrapText="1"/>
    </xf>
    <xf numFmtId="0" fontId="5" fillId="7" borderId="179" xfId="0" applyFont="1" applyFill="1" applyBorder="1" applyAlignment="1">
      <alignment vertical="center" wrapText="1"/>
    </xf>
    <xf numFmtId="0" fontId="5" fillId="7" borderId="180" xfId="0" applyFont="1" applyFill="1" applyBorder="1" applyAlignment="1">
      <alignment vertical="center" wrapText="1"/>
    </xf>
    <xf numFmtId="0" fontId="6" fillId="0" borderId="12" xfId="0" applyFont="1" applyBorder="1" applyAlignment="1">
      <alignment horizontal="left" vertical="center"/>
    </xf>
    <xf numFmtId="0" fontId="13" fillId="0" borderId="0" xfId="0" applyFont="1" applyAlignment="1">
      <alignment vertical="center"/>
    </xf>
    <xf numFmtId="0" fontId="6" fillId="2" borderId="103"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5" fillId="7" borderId="5" xfId="0" applyFont="1" applyFill="1" applyBorder="1" applyAlignment="1">
      <alignment vertical="center" wrapText="1"/>
    </xf>
    <xf numFmtId="0" fontId="5" fillId="7" borderId="12" xfId="0" applyFont="1"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46" xfId="0" applyFont="1" applyFill="1" applyBorder="1" applyAlignment="1">
      <alignment vertical="center" wrapText="1"/>
    </xf>
    <xf numFmtId="0" fontId="81"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2" fillId="0" borderId="9" xfId="0" applyFont="1" applyBorder="1" applyAlignment="1">
      <alignment horizontal="left" vertical="center"/>
    </xf>
    <xf numFmtId="0" fontId="16" fillId="0" borderId="6" xfId="0" applyFont="1" applyBorder="1" applyAlignment="1">
      <alignment vertical="center"/>
    </xf>
    <xf numFmtId="0" fontId="16" fillId="0" borderId="5"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0" fillId="0" borderId="8" xfId="0" applyBorder="1" applyAlignment="1">
      <alignment vertical="center"/>
    </xf>
    <xf numFmtId="0" fontId="0" fillId="0" borderId="13" xfId="0" applyBorder="1" applyAlignment="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2" fillId="0" borderId="6"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50"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48" xfId="0" applyFont="1" applyBorder="1" applyAlignment="1">
      <alignment vertical="center"/>
    </xf>
    <xf numFmtId="0" fontId="4" fillId="0" borderId="49" xfId="0" applyFont="1" applyBorder="1" applyAlignment="1">
      <alignment vertical="center"/>
    </xf>
    <xf numFmtId="0" fontId="81" fillId="0" borderId="0" xfId="0" applyFont="1" applyAlignment="1">
      <alignmen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4" fillId="0" borderId="9" xfId="0" applyFont="1" applyBorder="1" applyAlignment="1">
      <alignment vertical="center" wrapText="1"/>
    </xf>
    <xf numFmtId="0" fontId="4" fillId="0" borderId="7" xfId="0" applyFont="1" applyBorder="1" applyAlignment="1">
      <alignment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1" fillId="0" borderId="47" xfId="0" applyFont="1" applyBorder="1" applyAlignment="1">
      <alignment vertical="center"/>
    </xf>
    <xf numFmtId="0" fontId="81" fillId="0" borderId="48" xfId="0" applyFont="1" applyBorder="1" applyAlignment="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worksheet" Target="worksheets/sheet10.xml" TargetMode="Internal"/><Relationship Id="rId11" Type="http://schemas.openxmlformats.org/officeDocument/2006/relationships/worksheet" Target="worksheets/sheet11.xml" TargetMode="Internal"/><Relationship Id="rId12" Type="http://schemas.openxmlformats.org/officeDocument/2006/relationships/worksheet" Target="worksheets/sheet12.xml" TargetMode="Internal"/><Relationship Id="rId13" Type="http://schemas.openxmlformats.org/officeDocument/2006/relationships/worksheet" Target="worksheets/sheet13.xml" TargetMode="Internal"/><Relationship Id="rId14" Type="http://schemas.openxmlformats.org/officeDocument/2006/relationships/worksheet" Target="worksheets/sheet14.xml" TargetMode="Internal"/><Relationship Id="rId15" Type="http://schemas.openxmlformats.org/officeDocument/2006/relationships/worksheet" Target="worksheets/sheet15.xml" TargetMode="Internal"/><Relationship Id="rId16" Type="http://schemas.openxmlformats.org/officeDocument/2006/relationships/worksheet" Target="worksheets/sheet16.xml" TargetMode="Internal"/><Relationship Id="rId17" Type="http://schemas.openxmlformats.org/officeDocument/2006/relationships/worksheet" Target="worksheets/sheet17.xml" TargetMode="Internal"/><Relationship Id="rId18" Type="http://schemas.openxmlformats.org/officeDocument/2006/relationships/worksheet" Target="worksheets/sheet18.xml" TargetMode="Internal"/><Relationship Id="rId19" Type="http://schemas.openxmlformats.org/officeDocument/2006/relationships/worksheet" Target="worksheets/sheet19.xml" TargetMode="Internal"/><Relationship Id="rId2" Type="http://schemas.openxmlformats.org/officeDocument/2006/relationships/worksheet" Target="worksheets/sheet2.xml" TargetMode="Internal"/><Relationship Id="rId20" Type="http://schemas.openxmlformats.org/officeDocument/2006/relationships/worksheet" Target="worksheets/sheet20.xml" TargetMode="Internal"/><Relationship Id="rId21" Type="http://schemas.openxmlformats.org/officeDocument/2006/relationships/worksheet" Target="worksheets/sheet21.xml" TargetMode="Internal"/><Relationship Id="rId22" Type="http://schemas.openxmlformats.org/officeDocument/2006/relationships/worksheet" Target="worksheets/sheet22.xml" TargetMode="Internal"/><Relationship Id="rId23" Type="http://schemas.openxmlformats.org/officeDocument/2006/relationships/worksheet" Target="worksheets/sheet23.xml" TargetMode="Internal"/><Relationship Id="rId24" Type="http://schemas.openxmlformats.org/officeDocument/2006/relationships/worksheet" Target="worksheets/sheet24.xml" TargetMode="Internal"/><Relationship Id="rId25" Type="http://schemas.openxmlformats.org/officeDocument/2006/relationships/worksheet" Target="worksheets/sheet25.xml" TargetMode="Internal"/><Relationship Id="rId26" Type="http://schemas.openxmlformats.org/officeDocument/2006/relationships/worksheet" Target="worksheets/sheet26.xml" TargetMode="Internal"/><Relationship Id="rId27" Type="http://schemas.openxmlformats.org/officeDocument/2006/relationships/worksheet" Target="worksheets/sheet27.xml" TargetMode="Internal"/><Relationship Id="rId28" Type="http://schemas.openxmlformats.org/officeDocument/2006/relationships/worksheet" Target="worksheets/sheet28.xml" TargetMode="Internal"/><Relationship Id="rId29" Type="http://schemas.openxmlformats.org/officeDocument/2006/relationships/worksheet" Target="worksheets/sheet29.xml" TargetMode="Internal"/><Relationship Id="rId3" Type="http://schemas.openxmlformats.org/officeDocument/2006/relationships/worksheet" Target="worksheets/sheet3.xml" TargetMode="Internal"/><Relationship Id="rId30" Type="http://schemas.openxmlformats.org/officeDocument/2006/relationships/worksheet" Target="worksheets/sheet30.xml" TargetMode="Internal"/><Relationship Id="rId31" Type="http://schemas.openxmlformats.org/officeDocument/2006/relationships/worksheet" Target="worksheets/sheet31.xml" TargetMode="Internal"/><Relationship Id="rId32" Type="http://schemas.openxmlformats.org/officeDocument/2006/relationships/worksheet" Target="worksheets/sheet32.xml" TargetMode="Internal"/><Relationship Id="rId33" Type="http://schemas.openxmlformats.org/officeDocument/2006/relationships/worksheet" Target="worksheets/sheet33.xml" TargetMode="Internal"/><Relationship Id="rId34" Type="http://schemas.openxmlformats.org/officeDocument/2006/relationships/worksheet" Target="worksheets/sheet34.xml" TargetMode="Internal"/><Relationship Id="rId35" Type="http://schemas.openxmlformats.org/officeDocument/2006/relationships/worksheet" Target="worksheets/sheet35.xml" TargetMode="Internal"/><Relationship Id="rId36" Type="http://schemas.openxmlformats.org/officeDocument/2006/relationships/worksheet" Target="worksheets/sheet36.xml" TargetMode="Internal"/><Relationship Id="rId37" Type="http://schemas.openxmlformats.org/officeDocument/2006/relationships/worksheet" Target="worksheets/sheet37.xml" TargetMode="Internal"/><Relationship Id="rId38" Type="http://schemas.openxmlformats.org/officeDocument/2006/relationships/externalLink" Target="externalLinks/externalLink1.xml" TargetMode="Internal"/><Relationship Id="rId39" Type="http://schemas.openxmlformats.org/officeDocument/2006/relationships/externalLink" Target="externalLinks/externalLink2.xml" TargetMode="Internal"/><Relationship Id="rId4" Type="http://schemas.openxmlformats.org/officeDocument/2006/relationships/worksheet" Target="worksheets/sheet4.xml" TargetMode="Internal"/><Relationship Id="rId40" Type="http://schemas.openxmlformats.org/officeDocument/2006/relationships/externalLink" Target="externalLinks/externalLink3.xml" TargetMode="Internal"/><Relationship Id="rId41" Type="http://schemas.openxmlformats.org/officeDocument/2006/relationships/externalLink" Target="externalLinks/externalLink4.xml" TargetMode="Internal"/><Relationship Id="rId42" Type="http://schemas.openxmlformats.org/officeDocument/2006/relationships/externalLink" Target="externalLinks/externalLink5.xml" TargetMode="Internal"/><Relationship Id="rId43" Type="http://schemas.openxmlformats.org/officeDocument/2006/relationships/externalLink" Target="externalLinks/externalLink6.xml" TargetMode="Internal"/><Relationship Id="rId44" Type="http://schemas.openxmlformats.org/officeDocument/2006/relationships/externalLink" Target="externalLinks/externalLink7.xml" TargetMode="Internal"/><Relationship Id="rId45" Type="http://schemas.openxmlformats.org/officeDocument/2006/relationships/externalLink" Target="externalLinks/externalLink8.xml" TargetMode="Internal"/><Relationship Id="rId46" Type="http://schemas.openxmlformats.org/officeDocument/2006/relationships/theme" Target="theme/theme1.xml" TargetMode="Internal"/><Relationship Id="rId47" Type="http://schemas.openxmlformats.org/officeDocument/2006/relationships/styles" Target="styles.xml" TargetMode="Internal"/><Relationship Id="rId48" Type="http://schemas.openxmlformats.org/officeDocument/2006/relationships/sharedStrings" Target="sharedStrings.xml" TargetMode="Internal"/><Relationship Id="rId49" Type="http://schemas.openxmlformats.org/officeDocument/2006/relationships/calcChain" Target="calcChain.xml" TargetMode="Internal"/><Relationship Id="rId5" Type="http://schemas.openxmlformats.org/officeDocument/2006/relationships/worksheet" Target="worksheets/sheet5.xml" TargetMode="Internal"/><Relationship Id="rId50" Type="http://schemas.openxmlformats.org/officeDocument/2006/relationships/customXml" Target="../customXml/item1.xml" TargetMode="Internal"/><Relationship Id="rId51" Type="http://schemas.openxmlformats.org/officeDocument/2006/relationships/customXml" Target="../customXml/item2.xml" TargetMode="Internal"/><Relationship Id="rId52" Type="http://schemas.openxmlformats.org/officeDocument/2006/relationships/customXml" Target="../customXml/item3.xml" TargetMode="Internal"/><Relationship Id="rId53" Type="http://schemas.microsoft.com/office/2006/relationships/vbaProject" Target="vbaProject.bin"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worksheet" Target="worksheets/sheet8.xml" TargetMode="Internal"/><Relationship Id="rId9" Type="http://schemas.openxmlformats.org/officeDocument/2006/relationships/worksheet" Target="worksheets/sheet9.xml" TargetMode="Interna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igitalgojp-my.sharepoint.com/personal/mone_hamasaki340_maff_go_jp/Documents/youshiki-3.xlsx" TargetMode="External"/><Relationship Id="rId1" Type="http://schemas.openxmlformats.org/officeDocument/2006/relationships/externalLinkPath" Target="file:///C:\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 Id="rId2" Type="http://schemas.openxmlformats.org/officeDocument/2006/relationships/drawing" Target="../drawings/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 Id="rId2" Type="http://schemas.openxmlformats.org/officeDocument/2006/relationships/drawing" Target="../drawings/drawing2.xml" TargetMode="Internal"/><Relationship Id="rId3" Type="http://schemas.openxmlformats.org/officeDocument/2006/relationships/vmlDrawing" Target="../drawings/vmlDrawing1.vml" TargetMode="Internal"/><Relationship Id="rId4" Type="http://schemas.openxmlformats.org/officeDocument/2006/relationships/comments" Target="../comments1.xml"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TargetMode="In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TargetMode="Internal"/><Relationship Id="rId2" Type="http://schemas.openxmlformats.org/officeDocument/2006/relationships/drawing" Target="../drawings/drawing3.xml" TargetMode="In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TargetMode="Internal"/><Relationship Id="rId2" Type="http://schemas.openxmlformats.org/officeDocument/2006/relationships/drawing" Target="../drawings/drawing4.xml" TargetMode="Internal"/><Relationship Id="rId3" Type="http://schemas.openxmlformats.org/officeDocument/2006/relationships/vmlDrawing" Target="../drawings/vmlDrawing2.vml" TargetMode="Internal"/><Relationship Id="rId4" Type="http://schemas.openxmlformats.org/officeDocument/2006/relationships/comments" Target="../comments2.xml" TargetMode="In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TargetMode="In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TargetMode="In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TargetMode="In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TargetMode="In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TargetMode="In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TargetMode="In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TargetMode="Internal"/><Relationship Id="rId10" Type="http://schemas.openxmlformats.org/officeDocument/2006/relationships/ctrlProp" Target="../ctrlProps/ctrlProp7.xml" TargetMode="Internal"/><Relationship Id="rId11" Type="http://schemas.openxmlformats.org/officeDocument/2006/relationships/ctrlProp" Target="../ctrlProps/ctrlProp8.xml" TargetMode="Internal"/><Relationship Id="rId12" Type="http://schemas.openxmlformats.org/officeDocument/2006/relationships/ctrlProp" Target="../ctrlProps/ctrlProp9.xml" TargetMode="Internal"/><Relationship Id="rId13" Type="http://schemas.openxmlformats.org/officeDocument/2006/relationships/ctrlProp" Target="../ctrlProps/ctrlProp10.xml" TargetMode="Internal"/><Relationship Id="rId2" Type="http://schemas.openxmlformats.org/officeDocument/2006/relationships/drawing" Target="../drawings/drawing5.xml" TargetMode="Internal"/><Relationship Id="rId3" Type="http://schemas.openxmlformats.org/officeDocument/2006/relationships/vmlDrawing" Target="../drawings/vmlDrawing3.vml" TargetMode="Internal"/><Relationship Id="rId4" Type="http://schemas.openxmlformats.org/officeDocument/2006/relationships/ctrlProp" Target="../ctrlProps/ctrlProp1.xml" TargetMode="Internal"/><Relationship Id="rId5" Type="http://schemas.openxmlformats.org/officeDocument/2006/relationships/ctrlProp" Target="../ctrlProps/ctrlProp2.xml" TargetMode="Internal"/><Relationship Id="rId6" Type="http://schemas.openxmlformats.org/officeDocument/2006/relationships/ctrlProp" Target="../ctrlProps/ctrlProp3.xml" TargetMode="Internal"/><Relationship Id="rId7" Type="http://schemas.openxmlformats.org/officeDocument/2006/relationships/ctrlProp" Target="../ctrlProps/ctrlProp4.xml" TargetMode="Internal"/><Relationship Id="rId8" Type="http://schemas.openxmlformats.org/officeDocument/2006/relationships/ctrlProp" Target="../ctrlProps/ctrlProp5.xml" TargetMode="Internal"/><Relationship Id="rId9" Type="http://schemas.openxmlformats.org/officeDocument/2006/relationships/ctrlProp" Target="../ctrlProps/ctrlProp6.xml" TargetMode="In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 TargetMode="Internal"/><Relationship Id="rId2" Type="http://schemas.openxmlformats.org/officeDocument/2006/relationships/drawing" Target="../drawings/drawing6.xml" TargetMode="Internal"/><Relationship Id="rId3" Type="http://schemas.openxmlformats.org/officeDocument/2006/relationships/vmlDrawing" Target="../drawings/vmlDrawing4.vml" TargetMode="Internal"/><Relationship Id="rId4" Type="http://schemas.openxmlformats.org/officeDocument/2006/relationships/ctrlProp" Target="../ctrlProps/ctrlProp11.xml" TargetMode="In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 TargetMode="In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 TargetMode="In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 TargetMode="In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 TargetMode="In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 TargetMode="In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 TargetMode="In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 TargetMode="In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 TargetMode="In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 TargetMode="In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 TargetMode="In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 TargetMode="Internal"/><Relationship Id="rId2" Type="http://schemas.openxmlformats.org/officeDocument/2006/relationships/drawing" Target="../drawings/drawing7.xml" TargetMode="In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 TargetMode="In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 TargetMode="In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 TargetMode="Internal"/><Relationship Id="rId2" Type="http://schemas.openxmlformats.org/officeDocument/2006/relationships/drawing" Target="../drawings/drawing8.xml" TargetMode="In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 TargetMode="In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 TargetMode="In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 TargetMode="In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 TargetMode="In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 TargetMode="In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 TargetMode="Internal"/><Relationship Id="rId2" Type="http://schemas.openxmlformats.org/officeDocument/2006/relationships/drawing" Target="../drawings/drawing9.xml" TargetMode="Internal"/><Relationship Id="rId3" Type="http://schemas.openxmlformats.org/officeDocument/2006/relationships/vmlDrawing" Target="../drawings/vmlDrawing5.vml" TargetMode="Internal"/><Relationship Id="rId4" Type="http://schemas.openxmlformats.org/officeDocument/2006/relationships/comments" Target="../comments3.xml"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sheetViews>
    <sheetView showGridLines="0" zoomScale="116" workbookViewId="0" tabSelected="1" view="pageBreakPreview" zoomScaleNormal="100" zoomScaleSheetLayoutView="100">
      <selection pane="topLeft" activeCell="K6" sqref="K6"/>
    </sheetView>
  </sheetViews>
  <sheetFormatPr baseColWidth="8" defaultColWidth="9" defaultRowHeight="18"/>
  <cols>
    <col min="1" max="2" width="2.75" style="22" customWidth="1"/>
    <col min="3" max="3" width="11" style="22" customWidth="1"/>
    <col min="4" max="4" width="17.625" style="22" customWidth="1"/>
    <col min="5" max="5" width="21.375" style="449" customWidth="1"/>
    <col min="6" max="6" width="14" style="449" customWidth="1"/>
    <col min="7" max="7" width="37.125" style="22" customWidth="1"/>
    <col min="8" max="8" width="2.625" style="22" customWidth="1"/>
    <col min="9" max="9" width="5.75" style="127" customWidth="1"/>
    <col min="10" max="258" width="9" style="127" customWidth="1"/>
    <col min="259" max="16384" width="9" style="22" customWidth="1"/>
  </cols>
  <sheetData>
    <row ht="43.5" customHeight="1" r="1" spans="1:258" s="45" customFormat="1">
      <c r="A1" s="1188" t="s">
        <v>4061</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ht="24" customHeight="1" r="2" spans="1:258" thickBot="1">
      <c r="A2" s="24" t="s">
        <v>41</v>
      </c>
      <c r="B2" s="24"/>
      <c r="C2" s="24"/>
      <c r="D2" s="25"/>
      <c r="E2" s="25"/>
      <c r="F2" s="25"/>
      <c r="G2" s="25"/>
      <c r="H2" s="25"/>
    </row>
    <row ht="21" customHeight="1" r="3" spans="1:258">
      <c r="B3" s="28" t="s">
        <v>42</v>
      </c>
      <c r="C3" s="29"/>
      <c r="D3" s="41" t="s">
        <v>69</v>
      </c>
      <c r="E3" s="1212" t="s">
        <v>45</v>
      </c>
      <c r="F3" s="1212"/>
      <c r="G3" s="1213"/>
    </row>
    <row ht="21" customHeight="1" r="4" spans="1:258">
      <c r="B4" s="30" t="s">
        <v>43</v>
      </c>
      <c r="C4" s="31"/>
      <c r="D4" s="42" t="s">
        <v>70</v>
      </c>
      <c r="E4" s="1214" t="s">
        <v>46</v>
      </c>
      <c r="F4" s="1214"/>
      <c r="G4" s="1215"/>
    </row>
    <row ht="21" customHeight="1" r="5" spans="1:258">
      <c r="B5" s="30" t="s">
        <v>2559</v>
      </c>
      <c r="C5" s="31"/>
      <c r="D5" s="1231" t="s">
        <v>73</v>
      </c>
      <c r="E5" s="1231"/>
      <c r="F5" s="1231"/>
      <c r="G5" s="1232"/>
    </row>
    <row ht="21" customHeight="1" r="6" spans="1:258">
      <c r="B6" s="30" t="s">
        <v>44</v>
      </c>
      <c r="C6" s="31"/>
      <c r="D6" s="43" t="s">
        <v>74</v>
      </c>
      <c r="E6" s="4"/>
      <c r="F6" s="4"/>
      <c r="G6" s="20"/>
    </row>
    <row ht="21" customHeight="1" r="7" spans="1:258" thickBot="1">
      <c r="B7" s="32" t="s">
        <v>75</v>
      </c>
      <c r="C7" s="33"/>
      <c r="D7" s="1233" t="s">
        <v>76</v>
      </c>
      <c r="E7" s="1233"/>
      <c r="F7" s="1233"/>
      <c r="G7" s="1234"/>
    </row>
    <row ht="6.75" customHeight="1" r="8" spans="1:258">
      <c r="A8" s="27"/>
      <c r="B8" s="27"/>
      <c r="C8" s="27"/>
      <c r="D8" s="27"/>
      <c r="E8" s="27"/>
      <c r="F8" s="27"/>
      <c r="G8" s="27"/>
    </row>
    <row ht="24" customHeight="1" r="9" spans="1:258">
      <c r="A9" s="34" t="s">
        <v>200</v>
      </c>
      <c r="B9" s="35"/>
      <c r="C9" s="35"/>
      <c r="D9" s="35"/>
      <c r="E9" s="35"/>
      <c r="F9" s="35"/>
      <c r="G9" s="35"/>
      <c r="H9" s="35"/>
      <c r="K9" s="1193"/>
      <c r="L9" s="1193"/>
      <c r="M9" s="1193"/>
    </row>
    <row ht="45.75" customHeight="1" r="10" spans="1:258">
      <c r="A10" s="27"/>
      <c r="B10" s="1237" t="s">
        <v>2433</v>
      </c>
      <c r="C10" s="1237"/>
      <c r="D10" s="1237"/>
      <c r="E10" s="1237"/>
      <c r="F10" s="1237"/>
      <c r="G10" s="1237"/>
      <c r="H10" s="27"/>
    </row>
    <row ht="21.75" customHeight="1" r="11" spans="1:258" s="45" customFormat="1">
      <c r="A11" s="83"/>
      <c r="B11" s="1235" t="s">
        <v>2383</v>
      </c>
      <c r="C11" s="1236"/>
      <c r="D11" s="1236"/>
      <c r="E11" s="1236"/>
      <c r="F11" s="1236"/>
      <c r="G11" s="1236"/>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ht="7.5" customHeight="1" r="12" spans="1:258" s="23" customFormat="1">
      <c r="A12" s="932"/>
      <c r="B12" s="933"/>
      <c r="C12" s="934"/>
      <c r="D12" s="934"/>
      <c r="E12" s="934"/>
      <c r="F12" s="934"/>
      <c r="G12" s="934"/>
      <c r="H12" s="4"/>
    </row>
    <row ht="23.25" customHeight="1" r="13" spans="1:258">
      <c r="A13" s="27"/>
      <c r="B13" s="1200" t="s">
        <v>2507</v>
      </c>
      <c r="C13" s="1200"/>
      <c r="D13" s="1200"/>
      <c r="E13" s="1200"/>
      <c r="F13" s="1200"/>
      <c r="G13" s="1200"/>
      <c r="H13" s="27"/>
    </row>
    <row ht="23.25" customHeight="1" r="14" spans="1:258" s="449" customFormat="1">
      <c r="A14" s="27"/>
      <c r="B14" s="1202" t="s">
        <v>2508</v>
      </c>
      <c r="C14" s="1202"/>
      <c r="D14" s="1202"/>
      <c r="E14" s="1202"/>
      <c r="F14" s="1202"/>
      <c r="G14" s="1202"/>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ht="36" customHeight="1" r="15" spans="1:258">
      <c r="A15" s="27"/>
      <c r="B15" s="1201" t="s">
        <v>2506</v>
      </c>
      <c r="C15" s="1201"/>
      <c r="D15" s="1201"/>
      <c r="E15" s="1201"/>
      <c r="F15" s="1201"/>
      <c r="G15" s="1201"/>
      <c r="H15" s="36"/>
      <c r="I15" s="128"/>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R15" s="1193"/>
      <c r="AS15" s="1193"/>
      <c r="AT15" s="1193"/>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1193"/>
      <c r="DG15" s="1193"/>
      <c r="DH15" s="1193"/>
      <c r="DI15" s="1193"/>
      <c r="DJ15" s="1193"/>
      <c r="DK15" s="1193"/>
      <c r="DL15" s="1193"/>
      <c r="DM15" s="1193"/>
      <c r="DN15" s="1193"/>
      <c r="DO15" s="1193"/>
      <c r="DP15" s="1193"/>
      <c r="DQ15" s="1193"/>
      <c r="DR15" s="1193"/>
      <c r="DS15" s="1193"/>
      <c r="DT15" s="1193"/>
      <c r="DU15" s="1193"/>
      <c r="DV15" s="1193"/>
      <c r="DW15" s="1193"/>
      <c r="DX15" s="1193"/>
      <c r="DY15" s="1193"/>
      <c r="DZ15" s="1193"/>
      <c r="EA15" s="1193"/>
      <c r="EB15" s="1193"/>
      <c r="EC15" s="1193"/>
      <c r="ED15" s="1193"/>
      <c r="EE15" s="1193"/>
      <c r="EF15" s="1193"/>
      <c r="EG15" s="1193"/>
      <c r="EH15" s="1193"/>
      <c r="EI15" s="1193"/>
      <c r="EJ15" s="1193"/>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c r="FS15" s="1193"/>
      <c r="FT15" s="1193"/>
      <c r="FU15" s="1193"/>
      <c r="FV15" s="1193"/>
      <c r="FW15" s="1193"/>
      <c r="FX15" s="1193"/>
      <c r="FY15" s="1193"/>
      <c r="FZ15" s="1193"/>
      <c r="GA15" s="1193"/>
      <c r="GB15" s="1193"/>
      <c r="GC15" s="1193"/>
      <c r="GD15" s="1193"/>
      <c r="GE15" s="1193"/>
      <c r="GF15" s="1193"/>
      <c r="GG15" s="1193"/>
      <c r="GH15" s="1193"/>
      <c r="GI15" s="1193"/>
      <c r="GJ15" s="1193"/>
      <c r="GK15" s="1193"/>
      <c r="GL15" s="1193"/>
      <c r="GM15" s="1193"/>
      <c r="GN15" s="1193"/>
      <c r="GO15" s="1193"/>
      <c r="GP15" s="1193"/>
      <c r="GQ15" s="1193"/>
      <c r="GR15" s="1193"/>
      <c r="GS15" s="1193"/>
      <c r="GT15" s="1193"/>
      <c r="GU15" s="1193"/>
      <c r="GV15" s="1193"/>
      <c r="GW15" s="1193"/>
      <c r="GX15" s="1193"/>
      <c r="GY15" s="1193"/>
      <c r="GZ15" s="1193"/>
      <c r="HA15" s="1193"/>
      <c r="HB15" s="1193"/>
      <c r="HC15" s="1193"/>
      <c r="HD15" s="1193"/>
      <c r="HE15" s="1193"/>
      <c r="HF15" s="1193"/>
      <c r="HG15" s="1193"/>
      <c r="HH15" s="1193"/>
      <c r="HI15" s="1193"/>
      <c r="HJ15" s="1193"/>
      <c r="HK15" s="1193"/>
      <c r="HL15" s="1193"/>
      <c r="HM15" s="1193"/>
      <c r="HN15" s="1193"/>
      <c r="HO15" s="1193"/>
      <c r="HP15" s="1193"/>
      <c r="HQ15" s="1193"/>
      <c r="HR15" s="1193"/>
      <c r="HS15" s="1193"/>
      <c r="HT15" s="1193"/>
      <c r="HU15" s="1193"/>
      <c r="HV15" s="1193"/>
      <c r="HW15" s="1193"/>
      <c r="HX15" s="1193"/>
      <c r="HY15" s="1193"/>
      <c r="HZ15" s="1193"/>
      <c r="IA15" s="1193"/>
      <c r="IB15" s="1193"/>
      <c r="IC15" s="1193"/>
      <c r="ID15" s="1193"/>
      <c r="IE15" s="1193"/>
      <c r="IF15" s="1193"/>
      <c r="IG15" s="1193"/>
      <c r="IH15" s="1193"/>
      <c r="II15" s="1193"/>
      <c r="IJ15" s="1193"/>
      <c r="IK15" s="1193"/>
      <c r="IL15" s="1193"/>
      <c r="IM15" s="1193"/>
      <c r="IN15" s="1193"/>
      <c r="IO15" s="1193"/>
      <c r="IP15" s="1193"/>
      <c r="IQ15" s="1193"/>
      <c r="IR15" s="1193"/>
      <c r="IS15" s="1193"/>
      <c r="IT15" s="1193"/>
      <c r="IU15" s="1193"/>
      <c r="IV15" s="1193"/>
      <c r="IW15" s="1193"/>
      <c r="IX15" s="1193"/>
    </row>
    <row ht="18.75" customHeight="1" r="16" spans="1:258" s="115" customFormat="1">
      <c r="A16" s="27"/>
      <c r="B16" s="1238" t="s">
        <v>436</v>
      </c>
      <c r="C16" s="1238"/>
      <c r="D16" s="1238"/>
      <c r="E16" s="1238"/>
      <c r="F16" s="1238"/>
      <c r="G16" s="1238"/>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ht="30" customHeight="1" r="17" spans="1:258">
      <c r="A17" s="27"/>
      <c r="B17" s="1237" t="s">
        <v>57</v>
      </c>
      <c r="C17" s="1237"/>
      <c r="D17" s="1237"/>
      <c r="E17" s="1237"/>
      <c r="F17" s="1237"/>
      <c r="G17" s="1237"/>
      <c r="H17" s="36"/>
      <c r="I17" s="128"/>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1193"/>
      <c r="DG17" s="1193"/>
      <c r="DH17" s="1193"/>
      <c r="DI17" s="1193"/>
      <c r="DJ17" s="1193"/>
      <c r="DK17" s="1193"/>
      <c r="DL17" s="1193"/>
      <c r="DM17" s="1193"/>
      <c r="DN17" s="1193"/>
      <c r="DO17" s="1193"/>
      <c r="DP17" s="1193"/>
      <c r="DQ17" s="1193"/>
      <c r="DR17" s="1193"/>
      <c r="DS17" s="1193"/>
      <c r="DT17" s="1193"/>
      <c r="DU17" s="1193"/>
      <c r="DV17" s="1193"/>
      <c r="DW17" s="1193"/>
      <c r="DX17" s="1193"/>
      <c r="DY17" s="1193"/>
      <c r="DZ17" s="1193"/>
      <c r="EA17" s="1193"/>
      <c r="EB17" s="1193"/>
      <c r="EC17" s="1193"/>
      <c r="ED17" s="1193"/>
      <c r="EE17" s="1193"/>
      <c r="EF17" s="1193"/>
      <c r="EG17" s="1193"/>
      <c r="EH17" s="1193"/>
      <c r="EI17" s="1193"/>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3"/>
      <c r="GE17" s="1193"/>
      <c r="GF17" s="1193"/>
      <c r="GG17" s="1193"/>
      <c r="GH17" s="1193"/>
      <c r="GI17" s="1193"/>
      <c r="GJ17" s="1193"/>
      <c r="GK17" s="1193"/>
      <c r="GL17" s="1193"/>
      <c r="GM17" s="1193"/>
      <c r="GN17" s="1193"/>
      <c r="GO17" s="1193"/>
      <c r="GP17" s="1193"/>
      <c r="GQ17" s="1193"/>
      <c r="GR17" s="1193"/>
      <c r="GS17" s="1193"/>
      <c r="GT17" s="1193"/>
      <c r="GU17" s="1193"/>
      <c r="GV17" s="1193"/>
      <c r="GW17" s="1193"/>
      <c r="GX17" s="1193"/>
      <c r="GY17" s="1193"/>
      <c r="GZ17" s="1193"/>
      <c r="HA17" s="1193"/>
      <c r="HB17" s="1193"/>
      <c r="HC17" s="1193"/>
      <c r="HD17" s="1193"/>
      <c r="HE17" s="1193"/>
      <c r="HF17" s="1193"/>
      <c r="HG17" s="1193"/>
      <c r="HH17" s="1193"/>
      <c r="HI17" s="1193"/>
      <c r="HJ17" s="1193"/>
      <c r="HK17" s="1193"/>
      <c r="HL17" s="1193"/>
      <c r="HM17" s="1193"/>
      <c r="HN17" s="1193"/>
      <c r="HO17" s="1193"/>
      <c r="HP17" s="1193"/>
      <c r="HQ17" s="1193"/>
      <c r="HR17" s="1193"/>
      <c r="HS17" s="1193"/>
      <c r="HT17" s="1193"/>
      <c r="HU17" s="1193"/>
      <c r="HV17" s="1193"/>
      <c r="HW17" s="1193"/>
      <c r="HX17" s="1193"/>
      <c r="HY17" s="1193"/>
      <c r="HZ17" s="1193"/>
      <c r="IA17" s="1193"/>
      <c r="IB17" s="1193"/>
      <c r="IC17" s="1193"/>
      <c r="ID17" s="1193"/>
      <c r="IE17" s="1193"/>
      <c r="IF17" s="1193"/>
      <c r="IG17" s="1193"/>
      <c r="IH17" s="1193"/>
      <c r="II17" s="1193"/>
      <c r="IJ17" s="1193"/>
      <c r="IK17" s="1193"/>
      <c r="IL17" s="1193"/>
      <c r="IM17" s="1193"/>
      <c r="IN17" s="1193"/>
      <c r="IO17" s="1193"/>
      <c r="IP17" s="1193"/>
      <c r="IQ17" s="1193"/>
      <c r="IR17" s="1193"/>
      <c r="IS17" s="1193"/>
      <c r="IT17" s="1193"/>
      <c r="IU17" s="1193"/>
      <c r="IV17" s="1193"/>
      <c r="IW17" s="1193"/>
      <c r="IX17" s="1193"/>
    </row>
    <row ht="21" customHeight="1" r="18" spans="1:258" s="115" customFormat="1">
      <c r="A18" s="27"/>
      <c r="B18" s="1230" t="s">
        <v>848</v>
      </c>
      <c r="C18" s="1230"/>
      <c r="D18" s="1230"/>
      <c r="E18" s="1230"/>
      <c r="F18" s="1230"/>
      <c r="G18" s="1230"/>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ht="9.75" customHeight="1" r="19" spans="1:258" s="40" customForma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ht="23.25" customHeight="1" r="20" spans="1:258">
      <c r="A20" s="24" t="s">
        <v>38</v>
      </c>
      <c r="B20" s="24"/>
      <c r="C20" s="25"/>
      <c r="D20" s="24"/>
      <c r="E20" s="24"/>
      <c r="F20" s="24"/>
      <c r="G20" s="24"/>
      <c r="H20" s="26"/>
      <c r="I20" s="128"/>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3"/>
      <c r="AO20" s="1193"/>
      <c r="AP20" s="1193"/>
      <c r="AQ20" s="1193"/>
      <c r="AR20" s="1193"/>
      <c r="AS20" s="1193"/>
      <c r="AT20" s="1193"/>
      <c r="AU20" s="1193"/>
      <c r="AV20" s="1193"/>
      <c r="AW20" s="1193"/>
      <c r="AX20" s="1193"/>
      <c r="AY20" s="1193"/>
      <c r="AZ20" s="1193"/>
      <c r="BA20" s="1193"/>
      <c r="BB20" s="1193"/>
      <c r="BC20" s="1193"/>
      <c r="BD20" s="1193"/>
      <c r="BE20" s="1193"/>
      <c r="BF20" s="1193"/>
      <c r="BG20" s="1193"/>
      <c r="BH20" s="1193"/>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193"/>
      <c r="CG20" s="1193"/>
      <c r="CH20" s="1193"/>
      <c r="CI20" s="1193"/>
      <c r="CJ20" s="1193"/>
      <c r="CK20" s="1193"/>
      <c r="CL20" s="1193"/>
      <c r="CM20" s="1193"/>
      <c r="CN20" s="1193"/>
      <c r="CO20" s="1193"/>
      <c r="CP20" s="1193"/>
      <c r="CQ20" s="1193"/>
      <c r="CR20" s="1193"/>
      <c r="CS20" s="1193"/>
      <c r="CT20" s="1193"/>
      <c r="CU20" s="1193"/>
      <c r="CV20" s="1193"/>
      <c r="CW20" s="1193"/>
      <c r="CX20" s="1193"/>
      <c r="CY20" s="1193"/>
      <c r="CZ20" s="1193"/>
      <c r="DA20" s="1193"/>
      <c r="DB20" s="1193"/>
      <c r="DC20" s="1193"/>
      <c r="DD20" s="1193"/>
      <c r="DE20" s="1193"/>
      <c r="DF20" s="1193"/>
      <c r="DG20" s="1193"/>
      <c r="DH20" s="1193"/>
      <c r="DI20" s="1193"/>
      <c r="DJ20" s="1193"/>
      <c r="DK20" s="1193"/>
      <c r="DL20" s="1193"/>
      <c r="DM20" s="1193"/>
      <c r="DN20" s="1193"/>
      <c r="DO20" s="1193"/>
      <c r="DP20" s="1193"/>
      <c r="DQ20" s="1193"/>
      <c r="DR20" s="1193"/>
      <c r="DS20" s="1193"/>
      <c r="DT20" s="1193"/>
      <c r="DU20" s="1193"/>
      <c r="DV20" s="1193"/>
      <c r="DW20" s="1193"/>
      <c r="DX20" s="1193"/>
      <c r="DY20" s="1193"/>
      <c r="DZ20" s="1193"/>
      <c r="EA20" s="1193"/>
      <c r="EB20" s="1193"/>
      <c r="EC20" s="1193"/>
      <c r="ED20" s="1193"/>
      <c r="EE20" s="1193"/>
      <c r="EF20" s="1193"/>
      <c r="EG20" s="1193"/>
      <c r="EH20" s="1193"/>
      <c r="EI20" s="1193"/>
      <c r="EJ20" s="1193"/>
      <c r="EK20" s="1193"/>
      <c r="EL20" s="1193"/>
      <c r="EM20" s="1193"/>
      <c r="EN20" s="1193"/>
      <c r="EO20" s="1193"/>
      <c r="EP20" s="1193"/>
      <c r="EQ20" s="1193"/>
      <c r="ER20" s="1193"/>
      <c r="ES20" s="1193"/>
      <c r="ET20" s="1193"/>
      <c r="EU20" s="1193"/>
      <c r="EV20" s="1193"/>
      <c r="EW20" s="1193"/>
      <c r="EX20" s="1193"/>
      <c r="EY20" s="1193"/>
      <c r="EZ20" s="1193"/>
      <c r="FA20" s="1193"/>
      <c r="FB20" s="1193"/>
      <c r="FC20" s="1193"/>
      <c r="FD20" s="1193"/>
      <c r="FE20" s="1193"/>
      <c r="FF20" s="1193"/>
      <c r="FG20" s="1193"/>
      <c r="FH20" s="1193"/>
      <c r="FI20" s="1193"/>
      <c r="FJ20" s="1193"/>
      <c r="FK20" s="1193"/>
      <c r="FL20" s="1193"/>
      <c r="FM20" s="1193"/>
      <c r="FN20" s="1193"/>
      <c r="FO20" s="1193"/>
      <c r="FP20" s="1193"/>
      <c r="FQ20" s="1193"/>
      <c r="FR20" s="1193"/>
      <c r="FS20" s="1193"/>
      <c r="FT20" s="1193"/>
      <c r="FU20" s="1193"/>
      <c r="FV20" s="1193"/>
      <c r="FW20" s="1193"/>
      <c r="FX20" s="1193"/>
      <c r="FY20" s="1193"/>
      <c r="FZ20" s="1193"/>
      <c r="GA20" s="1193"/>
      <c r="GB20" s="1193"/>
      <c r="GC20" s="1193"/>
      <c r="GD20" s="1193"/>
      <c r="GE20" s="1193"/>
      <c r="GF20" s="1193"/>
      <c r="GG20" s="1193"/>
      <c r="GH20" s="1193"/>
      <c r="GI20" s="1193"/>
      <c r="GJ20" s="1193"/>
      <c r="GK20" s="1193"/>
      <c r="GL20" s="1193"/>
      <c r="GM20" s="1193"/>
      <c r="GN20" s="1193"/>
      <c r="GO20" s="1193"/>
      <c r="GP20" s="1193"/>
      <c r="GQ20" s="1193"/>
      <c r="GR20" s="1193"/>
      <c r="GS20" s="1193"/>
      <c r="GT20" s="1193"/>
      <c r="GU20" s="1193"/>
      <c r="GV20" s="1193"/>
      <c r="GW20" s="1193"/>
      <c r="GX20" s="1193"/>
      <c r="GY20" s="1193"/>
      <c r="GZ20" s="1193"/>
      <c r="HA20" s="1193"/>
      <c r="HB20" s="1193"/>
      <c r="HC20" s="1193"/>
      <c r="HD20" s="1193"/>
      <c r="HE20" s="1193"/>
      <c r="HF20" s="1193"/>
      <c r="HG20" s="1193"/>
      <c r="HH20" s="1193"/>
      <c r="HI20" s="1193"/>
      <c r="HJ20" s="1193"/>
      <c r="HK20" s="1193"/>
      <c r="HL20" s="1193"/>
      <c r="HM20" s="1193"/>
      <c r="HN20" s="1193"/>
      <c r="HO20" s="1193"/>
      <c r="HP20" s="1193"/>
      <c r="HQ20" s="1193"/>
      <c r="HR20" s="1193"/>
      <c r="HS20" s="1193"/>
      <c r="HT20" s="1193"/>
      <c r="HU20" s="1193"/>
      <c r="HV20" s="1193"/>
      <c r="HW20" s="1193"/>
      <c r="HX20" s="1193"/>
      <c r="HY20" s="1193"/>
      <c r="HZ20" s="1193"/>
      <c r="IA20" s="1193"/>
      <c r="IB20" s="1193"/>
      <c r="IC20" s="1193"/>
      <c r="ID20" s="1193"/>
      <c r="IE20" s="1193"/>
      <c r="IF20" s="1193"/>
      <c r="IG20" s="1193"/>
      <c r="IH20" s="1193"/>
      <c r="II20" s="1193"/>
      <c r="IJ20" s="1193"/>
      <c r="IK20" s="1193"/>
      <c r="IL20" s="1193"/>
      <c r="IM20" s="1193"/>
      <c r="IN20" s="1193"/>
      <c r="IO20" s="1193"/>
      <c r="IP20" s="1193"/>
      <c r="IQ20" s="1193"/>
      <c r="IR20" s="1193"/>
      <c r="IS20" s="1193"/>
      <c r="IT20" s="1193"/>
      <c r="IU20" s="1193"/>
      <c r="IV20" s="1193"/>
      <c r="IW20" s="1193"/>
      <c r="IX20" s="1193"/>
    </row>
    <row ht="21.75" customHeight="1" r="21" spans="1:258">
      <c r="A21" s="22" t="s">
        <v>39</v>
      </c>
    </row>
    <row ht="21" customHeight="1" r="22" spans="1:258">
      <c r="A22" s="27"/>
      <c r="B22" s="1194" t="s">
        <v>2349</v>
      </c>
      <c r="C22" s="1195"/>
      <c r="D22" s="1194" t="s">
        <v>1163</v>
      </c>
      <c r="E22" s="1195"/>
      <c r="F22" s="927" t="s">
        <v>2350</v>
      </c>
      <c r="G22" s="931" t="s">
        <v>37</v>
      </c>
    </row>
    <row ht="30" customHeight="1" r="23" spans="1:258" s="449" customFormat="1">
      <c r="A23" s="27"/>
      <c r="B23" s="1222" t="s">
        <v>2357</v>
      </c>
      <c r="C23" s="1223"/>
      <c r="D23" s="1226" t="s">
        <v>2017</v>
      </c>
      <c r="E23" s="1227"/>
      <c r="F23" s="1186" t="s">
        <v>2547</v>
      </c>
      <c r="G23" s="940" t="s">
        <v>2358</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ht="30" customHeight="1" r="24" spans="1:258" s="449" customFormat="1">
      <c r="A24" s="27"/>
      <c r="B24" s="1224"/>
      <c r="C24" s="1225"/>
      <c r="D24" s="1228"/>
      <c r="E24" s="1229"/>
      <c r="F24" s="1186" t="s">
        <v>2547</v>
      </c>
      <c r="G24" s="940" t="s">
        <v>2359</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ht="48.75" customHeight="1" r="25" spans="1:258" s="449" customFormat="1">
      <c r="A25" s="27"/>
      <c r="B25" s="926"/>
      <c r="C25" s="925" t="s">
        <v>2443</v>
      </c>
      <c r="D25" s="1218" t="s">
        <v>2360</v>
      </c>
      <c r="E25" s="1219"/>
      <c r="F25" s="1186" t="s">
        <v>2547</v>
      </c>
      <c r="G25" s="940" t="s">
        <v>2371</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ht="33" customHeight="1" r="26" spans="1:258" s="102" customFormat="1">
      <c r="A26" s="27"/>
      <c r="B26" s="924"/>
      <c r="C26" s="84" t="s">
        <v>2343</v>
      </c>
      <c r="D26" s="1216" t="s">
        <v>2344</v>
      </c>
      <c r="E26" s="1217"/>
      <c r="F26" s="1186" t="s">
        <v>2547</v>
      </c>
      <c r="G26" s="941" t="s">
        <v>2372</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ht="33" customHeight="1" r="27" spans="1:258">
      <c r="A27" s="27"/>
      <c r="B27" s="924"/>
      <c r="C27" s="84" t="s">
        <v>2345</v>
      </c>
      <c r="D27" s="1216" t="s">
        <v>2346</v>
      </c>
      <c r="E27" s="1217"/>
      <c r="F27" s="1186" t="s">
        <v>2547</v>
      </c>
      <c r="G27" s="941" t="s">
        <v>2373</v>
      </c>
    </row>
    <row ht="33" customHeight="1" r="28" spans="1:258">
      <c r="A28" s="85"/>
      <c r="B28" s="924"/>
      <c r="C28" s="37" t="s">
        <v>2347</v>
      </c>
      <c r="D28" s="1220" t="s">
        <v>2348</v>
      </c>
      <c r="E28" s="1221"/>
      <c r="F28" s="1187" t="s">
        <v>2548</v>
      </c>
      <c r="G28" s="941" t="s">
        <v>2374</v>
      </c>
    </row>
    <row ht="33" customHeight="1" r="29" spans="1:258" s="40" customFormat="1">
      <c r="A29" s="85"/>
      <c r="B29" s="924"/>
      <c r="C29" s="37" t="s">
        <v>2342</v>
      </c>
      <c r="D29" s="1196" t="s">
        <v>851</v>
      </c>
      <c r="E29" s="1197"/>
      <c r="F29" s="1187" t="s">
        <v>2548</v>
      </c>
      <c r="G29" s="942" t="s">
        <v>2375</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ht="33" customHeight="1" r="30" spans="1:258">
      <c r="A30" s="85"/>
      <c r="B30" s="924"/>
      <c r="C30" s="37" t="s">
        <v>2351</v>
      </c>
      <c r="D30" s="1196" t="s">
        <v>396</v>
      </c>
      <c r="E30" s="1197"/>
      <c r="F30" s="1187" t="s">
        <v>2548</v>
      </c>
      <c r="G30" s="943" t="s">
        <v>2376</v>
      </c>
    </row>
    <row ht="33" customHeight="1" r="31" spans="1:258" s="115" customFormat="1">
      <c r="A31" s="85"/>
      <c r="B31" s="924"/>
      <c r="C31" s="37" t="s">
        <v>2352</v>
      </c>
      <c r="D31" s="1196" t="s">
        <v>2361</v>
      </c>
      <c r="E31" s="1197"/>
      <c r="F31" s="1187" t="s">
        <v>2548</v>
      </c>
      <c r="G31" s="943" t="s">
        <v>2377</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ht="33" customHeight="1" r="32" spans="1:258" s="45" customFormat="1">
      <c r="A32" s="85"/>
      <c r="B32" s="924"/>
      <c r="C32" s="37" t="s">
        <v>2353</v>
      </c>
      <c r="D32" s="1196" t="s">
        <v>295</v>
      </c>
      <c r="E32" s="1197"/>
      <c r="F32" s="1187" t="s">
        <v>2548</v>
      </c>
      <c r="G32" s="943" t="s">
        <v>2378</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ht="33" customHeight="1" r="33" spans="1:258" s="449" customFormat="1">
      <c r="A33" s="85"/>
      <c r="B33" s="924"/>
      <c r="C33" s="37" t="s">
        <v>2549</v>
      </c>
      <c r="D33" s="1196" t="s">
        <v>2550</v>
      </c>
      <c r="E33" s="1197"/>
      <c r="F33" s="1187" t="s">
        <v>2551</v>
      </c>
      <c r="G33" s="941" t="s">
        <v>2557</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ht="33" customHeight="1" r="34" spans="1:258" s="45" customFormat="1">
      <c r="A34" s="85"/>
      <c r="B34" s="924"/>
      <c r="C34" s="84" t="s">
        <v>2354</v>
      </c>
      <c r="D34" s="1196" t="s">
        <v>214</v>
      </c>
      <c r="E34" s="1197"/>
      <c r="F34" s="1186" t="s">
        <v>2552</v>
      </c>
      <c r="G34" s="943" t="s">
        <v>2379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ht="33" customHeight="1" r="35" spans="1:258" s="45" customFormat="1">
      <c r="A35" s="85"/>
      <c r="B35" s="924"/>
      <c r="C35" s="84" t="s">
        <v>2355</v>
      </c>
      <c r="D35" s="1196" t="s">
        <v>2362</v>
      </c>
      <c r="E35" s="1197"/>
      <c r="F35" s="1186" t="s">
        <v>2552</v>
      </c>
      <c r="G35" s="943" t="s">
        <v>2432</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ht="33" customHeight="1" r="36" spans="1:258" s="449" customFormat="1">
      <c r="A36" s="85"/>
      <c r="B36" s="924"/>
      <c r="C36" s="84" t="s">
        <v>2356</v>
      </c>
      <c r="D36" s="1198" t="s">
        <v>2554</v>
      </c>
      <c r="E36" s="1199"/>
      <c r="F36" s="1187" t="s">
        <v>2548</v>
      </c>
      <c r="G36" s="943" t="s">
        <v>2380</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ht="33" customHeight="1" r="37" spans="1:258">
      <c r="A37" s="85"/>
      <c r="B37" s="450"/>
      <c r="C37" s="84" t="s">
        <v>2553</v>
      </c>
      <c r="D37" s="1198" t="s">
        <v>2555</v>
      </c>
      <c r="E37" s="1199"/>
      <c r="F37" s="1186" t="s">
        <v>2551</v>
      </c>
      <c r="G37" s="941" t="s">
        <v>2556</v>
      </c>
    </row>
    <row ht="10.15" customHeight="1" r="38" spans="1:258" s="45" customForma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ht="15.6" customHeight="1" r="39" spans="1:258" s="45" customFormat="1">
      <c r="A39" s="45" t="s">
        <v>1135</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ht="21" customHeight="1" r="40" spans="1:258" s="45" customFormat="1">
      <c r="A40" s="27"/>
      <c r="B40" s="1194" t="s">
        <v>2363</v>
      </c>
      <c r="C40" s="1195"/>
      <c r="D40" s="1194" t="s">
        <v>1163</v>
      </c>
      <c r="E40" s="1195"/>
      <c r="F40" s="927" t="s">
        <v>2350</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ht="34.5" customHeight="1" r="41" spans="1:258" s="45" customFormat="1">
      <c r="A41" s="85"/>
      <c r="B41" s="928"/>
      <c r="C41" s="1209" t="s">
        <v>2369</v>
      </c>
      <c r="D41" s="1196" t="s">
        <v>2368</v>
      </c>
      <c r="E41" s="1197"/>
      <c r="F41" s="1187" t="s">
        <v>2548</v>
      </c>
      <c r="G41" s="944" t="s">
        <v>2434</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ht="30" customHeight="1" r="42" spans="1:258" s="45" customFormat="1">
      <c r="A42" s="85"/>
      <c r="B42" s="929"/>
      <c r="C42" s="1210"/>
      <c r="D42" s="1203" t="s">
        <v>2370</v>
      </c>
      <c r="E42" s="1204"/>
      <c r="F42" s="1187" t="s">
        <v>2548</v>
      </c>
      <c r="G42" s="945" t="s">
        <v>2364</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ht="30" customHeight="1" r="43" spans="1:258" s="115" customFormat="1">
      <c r="A43" s="85"/>
      <c r="B43" s="929"/>
      <c r="C43" s="1210"/>
      <c r="D43" s="1205"/>
      <c r="E43" s="1206"/>
      <c r="F43" s="1186" t="s">
        <v>2562</v>
      </c>
      <c r="G43" s="945" t="s">
        <v>2365</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ht="30" customHeight="1" r="44" spans="1:258" s="115" customFormat="1">
      <c r="A44" s="85"/>
      <c r="B44" s="929"/>
      <c r="C44" s="1210"/>
      <c r="D44" s="1205"/>
      <c r="E44" s="1206"/>
      <c r="F44" s="1186" t="s">
        <v>2562</v>
      </c>
      <c r="G44" s="945" t="s">
        <v>2366</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ht="30" customHeight="1" r="45" spans="1:258" s="115" customFormat="1">
      <c r="A45" s="85"/>
      <c r="B45" s="930"/>
      <c r="C45" s="1211"/>
      <c r="D45" s="1207"/>
      <c r="E45" s="1208"/>
      <c r="F45" s="1186" t="s">
        <v>2562</v>
      </c>
      <c r="G45" s="945" t="s">
        <v>2367</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ht="28.5" customHeight="1" r="46" spans="1:258" s="115" customFormat="1">
      <c r="A46" s="115" t="s">
        <v>2384</v>
      </c>
      <c r="E46" s="449"/>
      <c r="F46" s="449"/>
    </row>
    <row ht="21" customHeight="1" r="47" spans="1:258" s="449" customFormat="1">
      <c r="A47" s="27"/>
      <c r="B47" s="1194" t="s">
        <v>2363</v>
      </c>
      <c r="C47" s="1195"/>
      <c r="D47" s="1194" t="s">
        <v>1163</v>
      </c>
      <c r="E47" s="1195"/>
      <c r="F47" s="927" t="s">
        <v>2350</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ht="34.5" customHeight="1" r="48" spans="1:258" s="449" customFormat="1">
      <c r="A48" s="85"/>
      <c r="B48" s="1239" t="s">
        <v>2385</v>
      </c>
      <c r="C48" s="1240"/>
      <c r="D48" s="1196" t="s">
        <v>1164</v>
      </c>
      <c r="E48" s="1197"/>
      <c r="F48" s="1189" t="s">
        <v>2561</v>
      </c>
      <c r="G48" s="944" t="s">
        <v>2398</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ht="34.5" customHeight="1" r="49" spans="1:258" s="449" customFormat="1">
      <c r="A49" s="85"/>
      <c r="B49" s="1239" t="s">
        <v>2386</v>
      </c>
      <c r="C49" s="1240"/>
      <c r="D49" s="1196" t="s">
        <v>1165</v>
      </c>
      <c r="E49" s="1197"/>
      <c r="F49" s="1189" t="s">
        <v>2563</v>
      </c>
      <c r="G49" s="945" t="s">
        <v>2397</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ht="34.5" customHeight="1" r="50" spans="1:258" s="449" customFormat="1">
      <c r="A50" s="85"/>
      <c r="B50" s="1239" t="s">
        <v>2387</v>
      </c>
      <c r="C50" s="1240"/>
      <c r="D50" s="1196" t="s">
        <v>1166</v>
      </c>
      <c r="E50" s="1197"/>
      <c r="F50" s="1189" t="s">
        <v>2563</v>
      </c>
      <c r="G50" s="945" t="s">
        <v>2396</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ht="34.5" customHeight="1" r="51" spans="1:258" s="449" customFormat="1">
      <c r="A51" s="85"/>
      <c r="B51" s="1239" t="s">
        <v>2388</v>
      </c>
      <c r="C51" s="1240"/>
      <c r="D51" s="1196" t="s">
        <v>1167</v>
      </c>
      <c r="E51" s="1197"/>
      <c r="F51" s="1189" t="s">
        <v>2563</v>
      </c>
      <c r="G51" s="945" t="s">
        <v>2395</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ht="19.5" customHeight="1" r="52" spans="1:258" s="449" customFormat="1">
      <c r="A52" s="85"/>
      <c r="B52" s="1252" t="s">
        <v>2389</v>
      </c>
      <c r="C52" s="1253"/>
      <c r="D52" s="1248" t="s">
        <v>2390</v>
      </c>
      <c r="E52" s="1249"/>
      <c r="F52" s="1246" t="s">
        <v>2561</v>
      </c>
      <c r="G52" s="945" t="s">
        <v>2394</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ht="19.5" customHeight="1" r="53" spans="1:258" s="449" customFormat="1">
      <c r="A53" s="85"/>
      <c r="B53" s="1254"/>
      <c r="C53" s="1255"/>
      <c r="D53" s="1250"/>
      <c r="E53" s="1251"/>
      <c r="F53" s="1247"/>
      <c r="G53" s="945" t="s">
        <v>2393</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ht="45" customHeight="1" r="54" spans="1:258" s="449" customFormat="1">
      <c r="A54" s="85"/>
      <c r="B54" s="1239" t="s">
        <v>2402</v>
      </c>
      <c r="C54" s="1240"/>
      <c r="D54" s="1196" t="s">
        <v>2399</v>
      </c>
      <c r="E54" s="1197"/>
      <c r="F54" s="1187" t="s">
        <v>2548</v>
      </c>
      <c r="G54" s="945" t="s">
        <v>2435</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ht="42.75" customHeight="1" r="55" spans="1:258" s="449" customFormat="1">
      <c r="A55" s="85"/>
      <c r="B55" s="1239" t="s">
        <v>2401</v>
      </c>
      <c r="C55" s="1240"/>
      <c r="D55" s="1256" t="s">
        <v>2403</v>
      </c>
      <c r="E55" s="1199"/>
      <c r="F55" s="1189" t="s">
        <v>2563</v>
      </c>
      <c r="G55" s="945" t="s">
        <v>2400</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ht="19.5" customHeight="1" r="56" spans="1:258" s="449" customFormat="1">
      <c r="A56" s="85"/>
      <c r="B56" s="1239" t="s">
        <v>2560</v>
      </c>
      <c r="C56" s="1240"/>
      <c r="D56" s="1196" t="s">
        <v>2460</v>
      </c>
      <c r="E56" s="1197"/>
      <c r="F56" s="1189" t="s">
        <v>201</v>
      </c>
      <c r="G56" s="945" t="s">
        <v>2436</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ht="19.5" customHeight="1" r="57" spans="1:258" s="449" customFormat="1">
      <c r="A57" s="85"/>
      <c r="B57" s="1252" t="s">
        <v>2560</v>
      </c>
      <c r="C57" s="1253"/>
      <c r="D57" s="1203" t="s">
        <v>2461</v>
      </c>
      <c r="E57" s="1204"/>
      <c r="F57" s="1257" t="s">
        <v>201</v>
      </c>
      <c r="G57" s="945" t="s">
        <v>2437</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ht="19.5" customHeight="1" r="58" spans="1:258" s="449" customFormat="1">
      <c r="A58" s="85"/>
      <c r="B58" s="1254"/>
      <c r="C58" s="1255"/>
      <c r="D58" s="1207"/>
      <c r="E58" s="1208"/>
      <c r="F58" s="1247"/>
      <c r="G58" s="945" t="s">
        <v>2438</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ht="19.5" customHeight="1" r="59" spans="1:258" s="449" customFormat="1">
      <c r="A59" s="85"/>
      <c r="B59" s="1194" t="s">
        <v>2005</v>
      </c>
      <c r="C59" s="1245"/>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ht="19.5" customHeight="1" r="60" spans="1:258" s="449" customFormat="1">
      <c r="A60" s="85"/>
      <c r="B60" s="1239" t="s">
        <v>2560</v>
      </c>
      <c r="C60" s="1240"/>
      <c r="D60" s="1176" t="s">
        <v>2566</v>
      </c>
      <c r="E60" s="1177"/>
      <c r="F60" s="967" t="s">
        <v>2560</v>
      </c>
      <c r="G60" s="945" t="s">
        <v>2565</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ht="19.5" customHeight="1" r="61" spans="1:258" s="449" customFormat="1">
      <c r="A61" s="85"/>
      <c r="B61" s="1239" t="s">
        <v>2560</v>
      </c>
      <c r="C61" s="1240"/>
      <c r="D61" s="1176" t="s">
        <v>2567</v>
      </c>
      <c r="E61" s="1177"/>
      <c r="F61" s="967" t="s">
        <v>2560</v>
      </c>
      <c r="G61" s="945" t="s">
        <v>2564</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ht="7.9" customHeight="1" r="62" spans="1:258" s="449" customForma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ht="11.25" customHeight="1" r="63" spans="1:258" s="449" customFormat="1">
      <c r="A63" s="24"/>
      <c r="B63" s="24"/>
      <c r="C63" s="25"/>
      <c r="D63" s="24"/>
      <c r="E63" s="24"/>
      <c r="F63" s="24"/>
      <c r="G63" s="24"/>
      <c r="H63" s="26"/>
      <c r="I63" s="128"/>
      <c r="J63" s="1193"/>
      <c r="K63" s="1193"/>
      <c r="L63" s="1193"/>
      <c r="M63" s="1193"/>
      <c r="N63" s="1193"/>
      <c r="O63" s="1193"/>
      <c r="P63" s="1193"/>
      <c r="Q63" s="1193"/>
      <c r="R63" s="1193"/>
      <c r="S63" s="1193"/>
      <c r="T63" s="1193"/>
      <c r="U63" s="1193"/>
      <c r="V63" s="1193"/>
      <c r="W63" s="1193"/>
      <c r="X63" s="1193"/>
      <c r="Y63" s="1193"/>
      <c r="Z63" s="1193"/>
      <c r="AA63" s="1193"/>
      <c r="AB63" s="1193"/>
      <c r="AC63" s="1193"/>
      <c r="AD63" s="1193"/>
      <c r="AE63" s="1193"/>
      <c r="AF63" s="1193"/>
      <c r="AG63" s="1193"/>
      <c r="AH63" s="1193"/>
      <c r="AI63" s="1193"/>
      <c r="AJ63" s="1193"/>
      <c r="AK63" s="1193"/>
      <c r="AL63" s="1193"/>
      <c r="AM63" s="1193"/>
      <c r="AN63" s="1193"/>
      <c r="AO63" s="1193"/>
      <c r="AP63" s="1193"/>
      <c r="AQ63" s="1193"/>
      <c r="AR63" s="1193"/>
      <c r="AS63" s="1193"/>
      <c r="AT63" s="1193"/>
      <c r="AU63" s="1193"/>
      <c r="AV63" s="1193"/>
      <c r="AW63" s="1193"/>
      <c r="AX63" s="1193"/>
      <c r="AY63" s="1193"/>
      <c r="AZ63" s="1193"/>
      <c r="BA63" s="1193"/>
      <c r="BB63" s="1193"/>
      <c r="BC63" s="1193"/>
      <c r="BD63" s="1193"/>
      <c r="BE63" s="1193"/>
      <c r="BF63" s="1193"/>
      <c r="BG63" s="1193"/>
      <c r="BH63" s="1193"/>
      <c r="BI63" s="1193"/>
      <c r="BJ63" s="1193"/>
      <c r="BK63" s="1193"/>
      <c r="BL63" s="1193"/>
      <c r="BM63" s="1193"/>
      <c r="BN63" s="1193"/>
      <c r="BO63" s="1193"/>
      <c r="BP63" s="1193"/>
      <c r="BQ63" s="1193"/>
      <c r="BR63" s="1193"/>
      <c r="BS63" s="1193"/>
      <c r="BT63" s="1193"/>
      <c r="BU63" s="1193"/>
      <c r="BV63" s="1193"/>
      <c r="BW63" s="1193"/>
      <c r="BX63" s="1193"/>
      <c r="BY63" s="1193"/>
      <c r="BZ63" s="1193"/>
      <c r="CA63" s="1193"/>
      <c r="CB63" s="1193"/>
      <c r="CC63" s="1193"/>
      <c r="CD63" s="1193"/>
      <c r="CE63" s="1193"/>
      <c r="CF63" s="1193"/>
      <c r="CG63" s="1193"/>
      <c r="CH63" s="1193"/>
      <c r="CI63" s="1193"/>
      <c r="CJ63" s="1193"/>
      <c r="CK63" s="1193"/>
      <c r="CL63" s="1193"/>
      <c r="CM63" s="1193"/>
      <c r="CN63" s="1193"/>
      <c r="CO63" s="1193"/>
      <c r="CP63" s="1193"/>
      <c r="CQ63" s="1193"/>
      <c r="CR63" s="1193"/>
      <c r="CS63" s="1193"/>
      <c r="CT63" s="1193"/>
      <c r="CU63" s="1193"/>
      <c r="CV63" s="1193"/>
      <c r="CW63" s="1193"/>
      <c r="CX63" s="1193"/>
      <c r="CY63" s="1193"/>
      <c r="CZ63" s="1193"/>
      <c r="DA63" s="1193"/>
      <c r="DB63" s="1193"/>
      <c r="DC63" s="1193"/>
      <c r="DD63" s="1193"/>
      <c r="DE63" s="1193"/>
      <c r="DF63" s="1193"/>
      <c r="DG63" s="1193"/>
      <c r="DH63" s="1193"/>
      <c r="DI63" s="1193"/>
      <c r="DJ63" s="1193"/>
      <c r="DK63" s="1193"/>
      <c r="DL63" s="1193"/>
      <c r="DM63" s="1193"/>
      <c r="DN63" s="1193"/>
      <c r="DO63" s="1193"/>
      <c r="DP63" s="1193"/>
      <c r="DQ63" s="1193"/>
      <c r="DR63" s="1193"/>
      <c r="DS63" s="1193"/>
      <c r="DT63" s="1193"/>
      <c r="DU63" s="1193"/>
      <c r="DV63" s="1193"/>
      <c r="DW63" s="1193"/>
      <c r="DX63" s="1193"/>
      <c r="DY63" s="1193"/>
      <c r="DZ63" s="1193"/>
      <c r="EA63" s="1193"/>
      <c r="EB63" s="1193"/>
      <c r="EC63" s="1193"/>
      <c r="ED63" s="1193"/>
      <c r="EE63" s="1193"/>
      <c r="EF63" s="1193"/>
      <c r="EG63" s="1193"/>
      <c r="EH63" s="1193"/>
      <c r="EI63" s="1193"/>
      <c r="EJ63" s="1193"/>
      <c r="EK63" s="1193"/>
      <c r="EL63" s="1193"/>
      <c r="EM63" s="1193"/>
      <c r="EN63" s="1193"/>
      <c r="EO63" s="1193"/>
      <c r="EP63" s="1193"/>
      <c r="EQ63" s="1193"/>
      <c r="ER63" s="1193"/>
      <c r="ES63" s="1193"/>
      <c r="ET63" s="1193"/>
      <c r="EU63" s="1193"/>
      <c r="EV63" s="1193"/>
      <c r="EW63" s="1193"/>
      <c r="EX63" s="1193"/>
      <c r="EY63" s="1193"/>
      <c r="EZ63" s="1193"/>
      <c r="FA63" s="1193"/>
      <c r="FB63" s="1193"/>
      <c r="FC63" s="1193"/>
      <c r="FD63" s="1193"/>
      <c r="FE63" s="1193"/>
      <c r="FF63" s="1193"/>
      <c r="FG63" s="1193"/>
      <c r="FH63" s="1193"/>
      <c r="FI63" s="1193"/>
      <c r="FJ63" s="1193"/>
      <c r="FK63" s="1193"/>
      <c r="FL63" s="1193"/>
      <c r="FM63" s="1193"/>
      <c r="FN63" s="1193"/>
      <c r="FO63" s="1193"/>
      <c r="FP63" s="1193"/>
      <c r="FQ63" s="1193"/>
      <c r="FR63" s="1193"/>
      <c r="FS63" s="1193"/>
      <c r="FT63" s="1193"/>
      <c r="FU63" s="1193"/>
      <c r="FV63" s="1193"/>
      <c r="FW63" s="1193"/>
      <c r="FX63" s="1193"/>
      <c r="FY63" s="1193"/>
      <c r="FZ63" s="1193"/>
      <c r="GA63" s="1193"/>
      <c r="GB63" s="1193"/>
      <c r="GC63" s="1193"/>
      <c r="GD63" s="1193"/>
      <c r="GE63" s="1193"/>
      <c r="GF63" s="1193"/>
      <c r="GG63" s="1193"/>
      <c r="GH63" s="1193"/>
      <c r="GI63" s="1193"/>
      <c r="GJ63" s="1193"/>
      <c r="GK63" s="1193"/>
      <c r="GL63" s="1193"/>
      <c r="GM63" s="1193"/>
      <c r="GN63" s="1193"/>
      <c r="GO63" s="1193"/>
      <c r="GP63" s="1193"/>
      <c r="GQ63" s="1193"/>
      <c r="GR63" s="1193"/>
      <c r="GS63" s="1193"/>
      <c r="GT63" s="1193"/>
      <c r="GU63" s="1193"/>
      <c r="GV63" s="1193"/>
      <c r="GW63" s="1193"/>
      <c r="GX63" s="1193"/>
      <c r="GY63" s="1193"/>
      <c r="GZ63" s="1193"/>
      <c r="HA63" s="1193"/>
      <c r="HB63" s="1193"/>
      <c r="HC63" s="1193"/>
      <c r="HD63" s="1193"/>
      <c r="HE63" s="1193"/>
      <c r="HF63" s="1193"/>
      <c r="HG63" s="1193"/>
      <c r="HH63" s="1193"/>
      <c r="HI63" s="1193"/>
      <c r="HJ63" s="1193"/>
      <c r="HK63" s="1193"/>
      <c r="HL63" s="1193"/>
      <c r="HM63" s="1193"/>
      <c r="HN63" s="1193"/>
      <c r="HO63" s="1193"/>
      <c r="HP63" s="1193"/>
      <c r="HQ63" s="1193"/>
      <c r="HR63" s="1193"/>
      <c r="HS63" s="1193"/>
      <c r="HT63" s="1193"/>
      <c r="HU63" s="1193"/>
      <c r="HV63" s="1193"/>
      <c r="HW63" s="1193"/>
      <c r="HX63" s="1193"/>
      <c r="HY63" s="1193"/>
      <c r="HZ63" s="1193"/>
      <c r="IA63" s="1193"/>
      <c r="IB63" s="1193"/>
      <c r="IC63" s="1193"/>
      <c r="ID63" s="1193"/>
      <c r="IE63" s="1193"/>
      <c r="IF63" s="1193"/>
      <c r="IG63" s="1193"/>
      <c r="IH63" s="1193"/>
      <c r="II63" s="1193"/>
      <c r="IJ63" s="1193"/>
      <c r="IK63" s="1193"/>
      <c r="IL63" s="1193"/>
      <c r="IM63" s="1193"/>
      <c r="IN63" s="1193"/>
      <c r="IO63" s="1193"/>
      <c r="IP63" s="1193"/>
      <c r="IQ63" s="1193"/>
      <c r="IR63" s="1193"/>
      <c r="IS63" s="1193"/>
      <c r="IT63" s="1193"/>
      <c r="IU63" s="1193"/>
      <c r="IV63" s="1193"/>
      <c r="IW63" s="1193"/>
      <c r="IX63" s="425"/>
    </row>
    <row ht="28.5" customHeight="1" r="64" spans="1:258" s="449" customFormat="1">
      <c r="A64" s="449" t="s">
        <v>2404</v>
      </c>
    </row>
    <row ht="19.5" customHeight="1" r="65" spans="2:8" s="449" customFormat="1">
      <c r="B65" s="1243" t="s">
        <v>2363</v>
      </c>
      <c r="C65" s="1244"/>
      <c r="D65" s="1243" t="s">
        <v>847</v>
      </c>
      <c r="E65" s="1244"/>
      <c r="F65" s="927" t="s">
        <v>2350</v>
      </c>
      <c r="G65" s="931" t="s">
        <v>37</v>
      </c>
    </row>
    <row ht="18.75" customHeight="1" r="66" spans="2:8" s="449" customFormat="1">
      <c r="B66" s="1241"/>
      <c r="C66" s="1242"/>
      <c r="D66" s="1196" t="s">
        <v>2382</v>
      </c>
      <c r="E66" s="1197"/>
      <c r="F66" s="236"/>
      <c r="G66" s="946" t="s">
        <v>2381</v>
      </c>
      <c r="H66" s="929"/>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display="参４_申請" location="参４_申請!A1" xr:uid="{2E055F31-65EF-4B47-8DEA-DAFA21A1E0D6}"/>
    <hyperlink ref="G24" display="参４_申請_事業計画" location="参４_申請_事業計画!A1" xr:uid="{77A59828-D20C-4160-927F-604E57785C63}"/>
    <hyperlink ref="G25" display="別紙１①" location="別紙１①!A1" xr:uid="{78100476-EE86-434B-BE2B-BB3A30C74F89}"/>
    <hyperlink ref="G26" display="別紙１②" location="別紙１②!A1" xr:uid="{338C1FB8-3BED-4C82-81B8-83E94A7C477F}"/>
    <hyperlink ref="G27" display="別紙１③" location="別紙１③!A1" xr:uid="{9D3EA734-C68A-4206-B488-7CD0A746D223}"/>
    <hyperlink ref="G28" display="別紙１④" location="別紙２①!A1" xr:uid="{DF0CB88C-5CA9-40E8-B9E7-4B98F565DC2B}"/>
    <hyperlink ref="G29" display="別紙２①" location="別紙２①!A1" xr:uid="{29C85EC4-1DCC-44DF-8B5B-5038A2C68465}"/>
    <hyperlink ref="G30" display="別紙３" location="別紙３!A1" xr:uid="{DEDB1A60-AF3B-4E41-9E8B-FBD96C79B4E6}"/>
    <hyperlink ref="G31" display="別紙４" location="別紙４!A1" xr:uid="{63FE9A58-FD91-4E8C-B816-80A5CA622EB7}"/>
    <hyperlink ref="G32" display="別紙５" location="別紙５!A1" xr:uid="{8A7609CF-EAA2-472F-AEC4-4CD4AC38F3CE}"/>
    <hyperlink ref="G34" display="別紙７" location="別紙７!A1" xr:uid="{17A116C8-17A6-41D0-9713-B256FCE501F0}"/>
    <hyperlink ref="G35" display="別紙７（別添）" location="'別紙７（別添）'!A1" xr:uid="{EB4B76BD-0443-44A2-9C4F-00AC68E3DD4B}"/>
    <hyperlink ref="G41" display="別紙２①　（再掲）" location="別紙２①!A1" xr:uid="{F400D1CB-25AF-4320-B869-4F319294155A}"/>
    <hyperlink ref="G42" display="別紙２②（ネットワーク化活動計画）" location="'別紙２②（ネットワーク化活動計画）'!A1" xr:uid="{6FAE6A23-7404-48AF-B9C8-A8351E6724DB}"/>
    <hyperlink ref="G43" display="別紙２③（ネットワーク化）" location="'別紙２③（ネットワーク化）'!Print_Area" xr:uid="{E49BD221-1AD2-4C2F-81B0-E02B1A245C30}"/>
    <hyperlink ref="G44" display="別紙２④（統合）" location="'別紙２④（統合）'!A1" xr:uid="{DF946FE2-B3B8-4E0F-9A9F-8B66C84ECBE9}"/>
    <hyperlink ref="G45" display="別紙２⑤（多様な組織等の参画）" location="'別紙２⑤（多様な組織等の参画）'!A1" xr:uid="{3706A2AD-886E-41E8-803D-D8DFCBBAF311}"/>
    <hyperlink ref="G48" display="参10" location="参10!A1" xr:uid="{A05322C0-5995-411C-B1A4-1C8DA4873969}"/>
    <hyperlink ref="G49" display="参12" location="参12!A1" xr:uid="{79651FA6-6E2B-49F8-A561-5EA6C44DE595}"/>
    <hyperlink ref="G50" display="参13" location="参13!A1" xr:uid="{63402AF5-B427-481D-A442-5194B5908DE3}"/>
    <hyperlink ref="G51" display="参14" location="参14!A1" xr:uid="{E3D6F504-8E46-42E2-8096-D9DA57B93001}"/>
    <hyperlink ref="G52" display="参17" location="参17!A1" xr:uid="{A6911BA7-7C66-4F81-A290-8D9EF047FDA3}"/>
    <hyperlink ref="G53" display="参17_別紙" location="参17_別紙!A1" xr:uid="{59DB9261-D65C-4BE7-A9AC-6C5F9D986863}"/>
    <hyperlink ref="G54" display="収支報告書" location="'収支報告書（金銭出納簿連動）'!A1" xr:uid="{69F7D25C-A060-4566-ADE8-72CDCDD33CD6}"/>
    <hyperlink ref="G55" display="支出に係る届出" location="支出に係る届出!A1" xr:uid="{8B786795-00D9-4BCB-821E-6725C06E945A}"/>
    <hyperlink ref="G56" display="活動記録（参考）" location="'活動記録（参考） '!A1" xr:uid="{535DDD33-939F-4403-9552-57080F405AB1}"/>
    <hyperlink ref="G58" display="金銭出納簿（前年度）（参考）" location="'金銭出納簿（前年度）（参考） '!A1" xr:uid="{8B452E4B-B3B1-410E-B25B-46F15F9D50F5}"/>
    <hyperlink ref="G66" display="実施状況報告（様式2）" location="'実施状況報告（様式2）'!A1" xr:uid="{0EA28272-3604-466E-AD6B-66DF599B77B1}"/>
    <hyperlink ref="G57" display="金銭出納簿" location="金銭出納簿!A1" xr:uid="{0468F41B-3C64-4339-9258-8C812FBEC8EC}"/>
    <hyperlink ref="G36" display="別紙８" location="別紙８!A1" xr:uid="{B8AB387B-2543-4AD1-8503-DD650CBA4792}"/>
    <hyperlink ref="G37" display="別紙９" location="別紙９!A1" xr:uid="{891BB36D-8E08-47DF-BD8F-F218DA647375}"/>
    <hyperlink ref="G33" display="別紙６" location="別紙６!A1" xr:uid="{8D779A05-854D-4C61-AE6C-F919FC0727DD}"/>
    <hyperlink ref="G60" display="活動記録（多面的機能支払交付金の様式）" location="'活動記録（多面的機能支払交付金の様式）'!A1" xr:uid="{DBE014C9-1464-4723-8BD7-8BDD34E2C0E2}"/>
    <hyperlink ref="G61" display="金銭出納簿（多面的機能支払交付金の様式）" location="'金銭出納簿（多面的機能支払交付金の様式）'!A1" xr:uid="{B26FB2BD-A69A-487F-A5F2-8ECE57B69BEC}"/>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sheetViews>
    <sheetView showGridLines="0" topLeftCell="G1" zoomScale="99" workbookViewId="0" view="pageBreakPreview" zoomScaleNormal="80" zoomScaleSheetLayoutView="310">
      <selection pane="topLeft" activeCell="D23" sqref="D23"/>
    </sheetView>
  </sheetViews>
  <sheetFormatPr baseColWidth="8" defaultRowHeight="18"/>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ht="22.15" customHeight="1" r="1" spans="1:28" s="191" customFormat="1">
      <c r="A1" s="190"/>
      <c r="S1" s="190" t="s">
        <v>2082</v>
      </c>
      <c r="U1" s="192"/>
    </row>
    <row ht="23.45" customHeight="1" r="2" spans="1:28" s="190" customFormat="1">
      <c r="A2" s="1258" t="s">
        <v>851</v>
      </c>
      <c r="B2" s="1258"/>
      <c r="C2" s="1258"/>
      <c r="D2" s="1258"/>
      <c r="E2" s="1258"/>
      <c r="F2" s="1258"/>
      <c r="G2" s="1258"/>
      <c r="H2" s="1258"/>
      <c r="I2" s="1258"/>
      <c r="J2" s="1258"/>
      <c r="K2" s="1258"/>
      <c r="L2" s="1258"/>
      <c r="M2" s="1258"/>
      <c r="N2" s="1258"/>
      <c r="O2" s="1258"/>
      <c r="P2" s="1258"/>
      <c r="Q2" s="1258"/>
      <c r="R2" s="1258"/>
      <c r="S2" s="1258"/>
      <c r="U2" s="192"/>
    </row>
    <row ht="23.45" customHeight="1" r="3" spans="1:28" s="190" customFormat="1">
      <c r="A3" s="193" t="s">
        <v>852</v>
      </c>
      <c r="C3" s="193"/>
      <c r="U3" s="192"/>
    </row>
    <row ht="40.5" customHeight="1" r="4" spans="1:28" s="190" customFormat="1">
      <c r="A4" s="1268" t="s">
        <v>853</v>
      </c>
      <c r="B4" s="1268"/>
      <c r="C4" s="1268"/>
      <c r="D4" s="1268"/>
      <c r="E4" s="1268"/>
      <c r="F4" s="1268"/>
      <c r="G4" s="1268"/>
      <c r="H4" s="1268"/>
      <c r="I4" s="1268"/>
      <c r="J4" s="1268"/>
      <c r="K4" s="1268"/>
      <c r="L4" s="1268"/>
      <c r="M4" s="1268"/>
      <c r="N4" s="1268"/>
      <c r="O4" s="1268"/>
      <c r="P4" s="1268"/>
      <c r="Q4" s="1268"/>
      <c r="R4" s="1268"/>
      <c r="S4" s="1268"/>
      <c r="U4" s="192"/>
    </row>
    <row ht="23.45" customHeight="1" hidden="1" r="5" spans="1:28" s="190" customFormat="1">
      <c r="A5" s="193"/>
      <c r="C5" s="193"/>
      <c r="E5" s="194"/>
      <c r="F5" s="195"/>
      <c r="G5" s="196"/>
      <c r="U5" s="197" t="s">
        <v>1153</v>
      </c>
    </row>
    <row ht="18.6" customHeight="1" hidden="1" r="6" spans="1:28" s="190" customFormat="1">
      <c r="A6" s="193"/>
      <c r="C6" s="1298" t="s">
        <v>411</v>
      </c>
      <c r="D6" s="1299"/>
      <c r="F6" s="1300" t="s">
        <v>940</v>
      </c>
      <c r="G6" s="1302" t="str">
        <f>IF(S14="", "",S14)</f>
        <v/>
      </c>
      <c r="U6" s="192"/>
    </row>
    <row ht="18.6" customHeight="1" hidden="1" r="7" spans="1:28" s="190" customFormat="1">
      <c r="A7" s="193"/>
      <c r="C7" s="1298" t="s">
        <v>120</v>
      </c>
      <c r="D7" s="1299"/>
      <c r="F7" s="1301"/>
      <c r="G7" s="1303"/>
      <c r="U7" s="192"/>
    </row>
    <row ht="18.6" customHeight="1" hidden="1" r="8" spans="1:28" s="190" customFormat="1">
      <c r="A8" s="193"/>
      <c r="C8" s="1298" t="s">
        <v>883</v>
      </c>
      <c r="D8" s="1299"/>
      <c r="F8" s="1300" t="s">
        <v>941</v>
      </c>
      <c r="G8" s="1307" t="str">
        <f>IF(S15="", "",S15)</f>
        <v/>
      </c>
      <c r="U8" s="192"/>
    </row>
    <row ht="18.6" customHeight="1" hidden="1" r="9" spans="1:28" s="190" customFormat="1">
      <c r="A9" s="193"/>
      <c r="C9" s="1298" t="s">
        <v>1150</v>
      </c>
      <c r="D9" s="1299"/>
      <c r="F9" s="1301"/>
      <c r="G9" s="1308"/>
      <c r="U9" s="192"/>
    </row>
    <row ht="18.6" customHeight="1" hidden="1" r="10" spans="1:28" s="190" customFormat="1">
      <c r="A10" s="193"/>
      <c r="C10" s="1298" t="s">
        <v>898</v>
      </c>
      <c r="D10" s="1299"/>
      <c r="U10" s="192"/>
    </row>
    <row ht="8.45" customHeight="1" r="11" spans="1:28" s="195" customFormat="1" thickBot="1">
      <c r="A11" s="196"/>
      <c r="C11" s="196"/>
      <c r="U11" s="197"/>
    </row>
    <row ht="13.5" customHeight="1" r="12" spans="1:28" s="195" customFormat="1">
      <c r="A12" s="1259" t="s">
        <v>899</v>
      </c>
      <c r="B12" s="1260"/>
      <c r="C12" s="1260"/>
      <c r="D12" s="1260"/>
      <c r="E12" s="1260"/>
      <c r="F12" s="1260"/>
      <c r="G12" s="1260"/>
      <c r="H12" s="1260"/>
      <c r="I12" s="1260"/>
      <c r="J12" s="1260"/>
      <c r="K12" s="1260"/>
      <c r="L12" s="1260"/>
      <c r="M12" s="1260"/>
      <c r="N12" s="1260"/>
      <c r="O12" s="1260"/>
      <c r="P12" s="1260"/>
      <c r="Q12" s="1260"/>
      <c r="R12" s="1260"/>
      <c r="S12" s="1261"/>
      <c r="U12" s="1265" t="s">
        <v>433</v>
      </c>
    </row>
    <row ht="13.5" customHeight="1" r="13" spans="1:28" s="195" customFormat="1" thickBot="1">
      <c r="A13" s="1262"/>
      <c r="B13" s="1263"/>
      <c r="C13" s="1263"/>
      <c r="D13" s="1263"/>
      <c r="E13" s="1263"/>
      <c r="F13" s="1263"/>
      <c r="G13" s="1263"/>
      <c r="H13" s="1263"/>
      <c r="I13" s="1263"/>
      <c r="J13" s="1263"/>
      <c r="K13" s="1263"/>
      <c r="L13" s="1263"/>
      <c r="M13" s="1263"/>
      <c r="N13" s="1263"/>
      <c r="O13" s="1263"/>
      <c r="P13" s="1263"/>
      <c r="Q13" s="1263"/>
      <c r="R13" s="1263"/>
      <c r="S13" s="1264"/>
      <c r="U13" s="1266"/>
    </row>
    <row ht="39" customHeight="1" r="14" spans="1:28" s="195" customFormat="1">
      <c r="A14" s="1281" t="s">
        <v>2083</v>
      </c>
      <c r="B14" s="1282"/>
      <c r="C14" s="1282"/>
      <c r="D14" s="1282"/>
      <c r="E14" s="1282"/>
      <c r="F14" s="1282"/>
      <c r="G14" s="1282"/>
      <c r="H14" s="1283"/>
      <c r="I14" s="1290" t="s">
        <v>2084</v>
      </c>
      <c r="J14" s="1082"/>
      <c r="K14" s="1281" t="s">
        <v>2085</v>
      </c>
      <c r="L14" s="1293"/>
      <c r="M14" s="1293"/>
      <c r="N14" s="1293"/>
      <c r="O14" s="1294"/>
      <c r="P14" s="1275" t="s">
        <v>937</v>
      </c>
      <c r="Q14" s="1276"/>
      <c r="R14" s="1277"/>
      <c r="S14" s="1089"/>
      <c r="U14" s="1266"/>
    </row>
    <row ht="39" customHeight="1" r="15" spans="1:28" s="198" customFormat="1" thickBot="1">
      <c r="A15" s="1284"/>
      <c r="B15" s="1285"/>
      <c r="C15" s="1285"/>
      <c r="D15" s="1285"/>
      <c r="E15" s="1285"/>
      <c r="F15" s="1285"/>
      <c r="G15" s="1285"/>
      <c r="H15" s="1286"/>
      <c r="I15" s="1291"/>
      <c r="J15" s="1083"/>
      <c r="K15" s="1295"/>
      <c r="L15" s="1296"/>
      <c r="M15" s="1296"/>
      <c r="N15" s="1296"/>
      <c r="O15" s="1297"/>
      <c r="P15" s="1278" t="s">
        <v>938</v>
      </c>
      <c r="Q15" s="1279"/>
      <c r="R15" s="1280"/>
      <c r="S15" s="1090"/>
      <c r="T15" s="195"/>
      <c r="U15" s="1266"/>
      <c r="V15" s="195"/>
      <c r="W15" s="195"/>
      <c r="X15" s="195"/>
      <c r="Y15" s="195"/>
      <c r="Z15" s="195"/>
      <c r="AA15" s="195"/>
      <c r="AB15" s="195"/>
    </row>
    <row ht="30" customHeight="1" r="16" spans="1:28" s="198" customFormat="1" thickBot="1">
      <c r="A16" s="1287"/>
      <c r="B16" s="1288"/>
      <c r="C16" s="1288"/>
      <c r="D16" s="1288"/>
      <c r="E16" s="1288"/>
      <c r="F16" s="1288"/>
      <c r="G16" s="1288"/>
      <c r="H16" s="1289"/>
      <c r="I16" s="1292"/>
      <c r="J16" s="1084"/>
      <c r="K16" s="1085" t="s">
        <v>1136</v>
      </c>
      <c r="L16" s="1086"/>
      <c r="M16" s="1086"/>
      <c r="N16" s="1086"/>
      <c r="O16" s="1086"/>
      <c r="P16" s="1273" t="s">
        <v>900</v>
      </c>
      <c r="Q16" s="1274"/>
      <c r="R16" s="1269" t="s">
        <v>901</v>
      </c>
      <c r="S16" s="1271" t="s">
        <v>902</v>
      </c>
      <c r="T16" s="195"/>
      <c r="U16" s="1267"/>
      <c r="V16" s="195"/>
      <c r="W16" s="195"/>
      <c r="X16" s="195"/>
      <c r="Y16" s="195"/>
      <c r="Z16" s="195"/>
      <c r="AA16" s="195"/>
      <c r="AB16" s="195"/>
    </row>
    <row ht="153.75" customHeight="1" r="17" spans="1:28" s="198" customFormat="1">
      <c r="A17" s="883" t="s">
        <v>204</v>
      </c>
      <c r="B17" s="884" t="s">
        <v>205</v>
      </c>
      <c r="C17" s="884" t="s">
        <v>206</v>
      </c>
      <c r="D17" s="884" t="s">
        <v>207</v>
      </c>
      <c r="E17" s="884" t="s">
        <v>4</v>
      </c>
      <c r="F17" s="884" t="s">
        <v>208</v>
      </c>
      <c r="G17" s="885" t="s">
        <v>2080</v>
      </c>
      <c r="H17" s="346" t="s">
        <v>432</v>
      </c>
      <c r="I17" s="345" t="s">
        <v>209</v>
      </c>
      <c r="J17" s="345" t="s">
        <v>210</v>
      </c>
      <c r="K17" s="339" t="s">
        <v>411</v>
      </c>
      <c r="L17" s="339" t="s">
        <v>120</v>
      </c>
      <c r="M17" s="339" t="s">
        <v>883</v>
      </c>
      <c r="N17" s="339" t="s">
        <v>1150</v>
      </c>
      <c r="O17" s="339" t="s">
        <v>898</v>
      </c>
      <c r="P17" s="347" t="s">
        <v>407</v>
      </c>
      <c r="Q17" s="348" t="s">
        <v>2081</v>
      </c>
      <c r="R17" s="1270"/>
      <c r="S17" s="1272"/>
      <c r="T17" s="191"/>
      <c r="U17" s="886" t="s">
        <v>939</v>
      </c>
      <c r="V17" s="191"/>
      <c r="W17" s="191"/>
      <c r="X17" s="191"/>
      <c r="Y17" s="191"/>
      <c r="Z17" s="191"/>
      <c r="AA17" s="191"/>
      <c r="AB17" s="191"/>
    </row>
    <row ht="18" customHeight="1" r="18" spans="1:28" s="198" customFormat="1">
      <c r="A18" s="379" t="s">
        <v>945</v>
      </c>
      <c r="B18" s="380" t="s">
        <v>199</v>
      </c>
      <c r="C18" s="380" t="s">
        <v>414</v>
      </c>
      <c r="D18" s="380" t="s">
        <v>260</v>
      </c>
      <c r="E18" s="381" t="s">
        <v>302</v>
      </c>
      <c r="F18" s="382">
        <v>589</v>
      </c>
      <c r="G18" s="383" t="s">
        <v>258</v>
      </c>
      <c r="H18" s="1087"/>
      <c r="I18" s="384">
        <f>IFERROR(VLOOKUP(U18,プルダウンリスト!$D$15:$E$70,2,FALSE),"")</f>
        <v>16800</v>
      </c>
      <c r="J18" s="384">
        <f>IFERROR(ROUNDDOWN(F18*I18/1000,0),"")</f>
        <v>9895</v>
      </c>
      <c r="K18" s="1087"/>
      <c r="L18" s="1087" t="s">
        <v>71</v>
      </c>
      <c r="M18" s="1087" t="s">
        <v>71</v>
      </c>
      <c r="N18" s="1087" t="s">
        <v>71</v>
      </c>
      <c r="O18" s="1087" t="s">
        <v>71</v>
      </c>
      <c r="P18" s="385" t="s">
        <v>405</v>
      </c>
      <c r="Q18" s="381"/>
      <c r="R18" s="380" t="s">
        <v>261</v>
      </c>
      <c r="S18" s="1088"/>
      <c r="U18" s="887" t="str">
        <f>$S$14&amp;E18&amp;G18</f>
        <v>田急傾斜</v>
      </c>
      <c r="V18" s="199"/>
    </row>
    <row ht="18" customHeight="1" r="19" spans="1:28" s="198" customFormat="1">
      <c r="A19" s="379" t="s">
        <v>945</v>
      </c>
      <c r="B19" s="380" t="s">
        <v>199</v>
      </c>
      <c r="C19" s="380" t="s">
        <v>414</v>
      </c>
      <c r="D19" s="380" t="s">
        <v>313</v>
      </c>
      <c r="E19" s="381" t="s">
        <v>302</v>
      </c>
      <c r="F19" s="382">
        <v>357</v>
      </c>
      <c r="G19" s="383" t="s">
        <v>258</v>
      </c>
      <c r="H19" s="1087"/>
      <c r="I19" s="384">
        <f>IFERROR(VLOOKUP(U19,プルダウンリスト!$D$15:$E$70,2,FALSE),"")</f>
        <v>16800</v>
      </c>
      <c r="J19" s="384">
        <f>IFERROR(ROUNDDOWN(F19*I19/1000,0),"")</f>
        <v>5997</v>
      </c>
      <c r="K19" s="1087" t="s">
        <v>71</v>
      </c>
      <c r="L19" s="1087" t="s">
        <v>71</v>
      </c>
      <c r="M19" s="1087" t="s">
        <v>71</v>
      </c>
      <c r="N19" s="1087" t="s">
        <v>71</v>
      </c>
      <c r="O19" s="1087" t="s">
        <v>71</v>
      </c>
      <c r="P19" s="385" t="s">
        <v>405</v>
      </c>
      <c r="Q19" s="381"/>
      <c r="R19" s="380" t="s">
        <v>261</v>
      </c>
      <c r="S19" s="1088"/>
      <c r="U19" s="887" t="str">
        <f>$S$14&amp;E19&amp;G19</f>
        <v>田急傾斜</v>
      </c>
    </row>
    <row ht="18" customHeight="1" r="20" spans="1:28" s="198" customFormat="1">
      <c r="A20" s="379" t="s">
        <v>945</v>
      </c>
      <c r="B20" s="380" t="s">
        <v>199</v>
      </c>
      <c r="C20" s="380" t="s">
        <v>414</v>
      </c>
      <c r="D20" s="380" t="s">
        <v>314</v>
      </c>
      <c r="E20" s="381" t="s">
        <v>302</v>
      </c>
      <c r="F20" s="382">
        <v>210</v>
      </c>
      <c r="G20" s="383" t="s">
        <v>258</v>
      </c>
      <c r="H20" s="1087"/>
      <c r="I20" s="384">
        <f>IFERROR(VLOOKUP(U20,プルダウンリスト!$D$15:$E$70,2,FALSE),"")</f>
        <v>16800</v>
      </c>
      <c r="J20" s="384">
        <f>IFERROR(ROUNDDOWN(F20*I20/1000,0),"")</f>
        <v>3528</v>
      </c>
      <c r="K20" s="1087" t="s">
        <v>103</v>
      </c>
      <c r="L20" s="1087" t="s">
        <v>413</v>
      </c>
      <c r="M20" s="1087" t="s">
        <v>71</v>
      </c>
      <c r="N20" s="1087" t="s">
        <v>71</v>
      </c>
      <c r="O20" s="1087" t="s">
        <v>71</v>
      </c>
      <c r="P20" s="385" t="s">
        <v>405</v>
      </c>
      <c r="Q20" s="381"/>
      <c r="R20" s="380" t="s">
        <v>261</v>
      </c>
      <c r="S20" s="1088"/>
      <c r="U20" s="887" t="str">
        <f>$S$14&amp;E20&amp;G20</f>
        <v>田急傾斜</v>
      </c>
    </row>
    <row ht="18" customHeight="1" r="21" spans="1:28" s="198" customFormat="1">
      <c r="A21" s="379" t="s">
        <v>945</v>
      </c>
      <c r="B21" s="380" t="s">
        <v>199</v>
      </c>
      <c r="C21" s="380" t="s">
        <v>414</v>
      </c>
      <c r="D21" s="380" t="s">
        <v>315</v>
      </c>
      <c r="E21" s="381" t="s">
        <v>302</v>
      </c>
      <c r="F21" s="382">
        <v>754</v>
      </c>
      <c r="G21" s="383" t="s">
        <v>258</v>
      </c>
      <c r="H21" s="1087"/>
      <c r="I21" s="384">
        <f>IFERROR(VLOOKUP(U21,プルダウンリスト!$D$15:$E$70,2,FALSE),"")</f>
        <v>16800</v>
      </c>
      <c r="J21" s="384">
        <f>IFERROR(ROUNDDOWN(F21*I21/1000,0),"")</f>
        <v>12667</v>
      </c>
      <c r="K21" s="1087" t="s">
        <v>71</v>
      </c>
      <c r="L21" s="1087" t="s">
        <v>71</v>
      </c>
      <c r="M21" s="1087" t="s">
        <v>71</v>
      </c>
      <c r="N21" s="1087" t="s">
        <v>71</v>
      </c>
      <c r="O21" s="1087" t="s">
        <v>71</v>
      </c>
      <c r="P21" s="385" t="s">
        <v>405</v>
      </c>
      <c r="Q21" s="381"/>
      <c r="R21" s="380" t="s">
        <v>261</v>
      </c>
      <c r="S21" s="1088"/>
      <c r="U21" s="887" t="str">
        <f>$S$14&amp;E21&amp;G21</f>
        <v>田急傾斜</v>
      </c>
    </row>
    <row ht="18" customHeight="1" r="22" spans="1:28" s="198" customFormat="1">
      <c r="A22" s="379" t="s">
        <v>945</v>
      </c>
      <c r="B22" s="380" t="s">
        <v>199</v>
      </c>
      <c r="C22" s="380" t="s">
        <v>414</v>
      </c>
      <c r="D22" s="380" t="s">
        <v>316</v>
      </c>
      <c r="E22" s="381" t="s">
        <v>302</v>
      </c>
      <c r="F22" s="382">
        <v>721</v>
      </c>
      <c r="G22" s="383" t="s">
        <v>258</v>
      </c>
      <c r="H22" s="1087"/>
      <c r="I22" s="384">
        <f>IFERROR(VLOOKUP(U22,プルダウンリスト!$D$15:$E$70,2,FALSE),"")</f>
        <v>16800</v>
      </c>
      <c r="J22" s="384">
        <f>IFERROR(ROUNDDOWN(F22*I22/1000,0),"")</f>
        <v>12112</v>
      </c>
      <c r="K22" s="1087" t="s">
        <v>71</v>
      </c>
      <c r="L22" s="1087" t="s">
        <v>71</v>
      </c>
      <c r="M22" s="1087" t="s">
        <v>71</v>
      </c>
      <c r="N22" s="1087" t="s">
        <v>71</v>
      </c>
      <c r="O22" s="1087" t="s">
        <v>71</v>
      </c>
      <c r="P22" s="385" t="s">
        <v>405</v>
      </c>
      <c r="Q22" s="381"/>
      <c r="R22" s="380" t="s">
        <v>261</v>
      </c>
      <c r="S22" s="1088"/>
      <c r="U22" s="887" t="str">
        <f>$S$14&amp;E22&amp;G22</f>
        <v>田急傾斜</v>
      </c>
    </row>
    <row ht="18" customHeight="1" r="23" spans="1:28" s="198" customFormat="1">
      <c r="A23" s="379" t="s">
        <v>945</v>
      </c>
      <c r="B23" s="380" t="s">
        <v>199</v>
      </c>
      <c r="C23" s="380" t="s">
        <v>414</v>
      </c>
      <c r="D23" s="380" t="s">
        <v>317</v>
      </c>
      <c r="E23" s="381" t="s">
        <v>302</v>
      </c>
      <c r="F23" s="382">
        <v>385</v>
      </c>
      <c r="G23" s="383" t="s">
        <v>258</v>
      </c>
      <c r="H23" s="1087"/>
      <c r="I23" s="384">
        <f>IFERROR(VLOOKUP(U23,プルダウンリスト!$D$15:$E$70,2,FALSE),"")</f>
        <v>16800</v>
      </c>
      <c r="J23" s="384">
        <f>IFERROR(ROUNDDOWN(F23*I23/1000,0),"")</f>
        <v>6468</v>
      </c>
      <c r="K23" s="1087" t="s">
        <v>103</v>
      </c>
      <c r="L23" s="1087" t="s">
        <v>71</v>
      </c>
      <c r="M23" s="1087" t="s">
        <v>71</v>
      </c>
      <c r="N23" s="1087" t="s">
        <v>71</v>
      </c>
      <c r="O23" s="1087" t="s">
        <v>71</v>
      </c>
      <c r="P23" s="385" t="s">
        <v>405</v>
      </c>
      <c r="Q23" s="381"/>
      <c r="R23" s="380" t="s">
        <v>261</v>
      </c>
      <c r="S23" s="1088"/>
      <c r="U23" s="887" t="str">
        <f>$S$14&amp;E23&amp;G23</f>
        <v>田急傾斜</v>
      </c>
    </row>
    <row ht="18" customHeight="1" r="24" spans="1:28" s="198" customFormat="1">
      <c r="A24" s="379" t="s">
        <v>945</v>
      </c>
      <c r="B24" s="380" t="s">
        <v>199</v>
      </c>
      <c r="C24" s="380" t="s">
        <v>414</v>
      </c>
      <c r="D24" s="380" t="s">
        <v>318</v>
      </c>
      <c r="E24" s="381" t="s">
        <v>302</v>
      </c>
      <c r="F24" s="382">
        <v>545</v>
      </c>
      <c r="G24" s="383" t="s">
        <v>258</v>
      </c>
      <c r="H24" s="1087"/>
      <c r="I24" s="384">
        <f>IFERROR(VLOOKUP(U24,プルダウンリスト!$D$15:$E$70,2,FALSE),"")</f>
        <v>16800</v>
      </c>
      <c r="J24" s="384">
        <f>IFERROR(ROUNDDOWN(F24*I24/1000,0),"")</f>
        <v>9156</v>
      </c>
      <c r="K24" s="1087" t="s">
        <v>71</v>
      </c>
      <c r="L24" s="1087" t="s">
        <v>71</v>
      </c>
      <c r="M24" s="1087" t="s">
        <v>71</v>
      </c>
      <c r="N24" s="1087" t="s">
        <v>71</v>
      </c>
      <c r="O24" s="1087" t="s">
        <v>71</v>
      </c>
      <c r="P24" s="385" t="s">
        <v>405</v>
      </c>
      <c r="Q24" s="381"/>
      <c r="R24" s="380" t="s">
        <v>261</v>
      </c>
      <c r="S24" s="1088"/>
      <c r="U24" s="887" t="str">
        <f>$S$14&amp;E24&amp;G24</f>
        <v>田急傾斜</v>
      </c>
    </row>
    <row ht="18" customHeight="1" r="25" spans="1:28" s="198" customFormat="1">
      <c r="A25" s="379" t="s">
        <v>945</v>
      </c>
      <c r="B25" s="380" t="s">
        <v>199</v>
      </c>
      <c r="C25" s="380" t="s">
        <v>414</v>
      </c>
      <c r="D25" s="380" t="s">
        <v>319</v>
      </c>
      <c r="E25" s="381" t="s">
        <v>302</v>
      </c>
      <c r="F25" s="382">
        <v>312</v>
      </c>
      <c r="G25" s="383" t="s">
        <v>258</v>
      </c>
      <c r="H25" s="1087"/>
      <c r="I25" s="384">
        <f>IFERROR(VLOOKUP(U25,プルダウンリスト!$D$15:$E$70,2,FALSE),"")</f>
        <v>16800</v>
      </c>
      <c r="J25" s="384">
        <f>IFERROR(ROUNDDOWN(F25*I25/1000,0),"")</f>
        <v>5241</v>
      </c>
      <c r="K25" s="1087" t="s">
        <v>103</v>
      </c>
      <c r="L25" s="1087" t="s">
        <v>71</v>
      </c>
      <c r="M25" s="1087" t="s">
        <v>71</v>
      </c>
      <c r="N25" s="1087" t="s">
        <v>71</v>
      </c>
      <c r="O25" s="1087" t="s">
        <v>71</v>
      </c>
      <c r="P25" s="385" t="s">
        <v>405</v>
      </c>
      <c r="Q25" s="381"/>
      <c r="R25" s="380" t="s">
        <v>261</v>
      </c>
      <c r="S25" s="1088"/>
      <c r="U25" s="887" t="str">
        <f>$S$14&amp;E25&amp;G25</f>
        <v>田急傾斜</v>
      </c>
    </row>
    <row ht="18" customHeight="1" r="26" spans="1:28" s="198" customFormat="1">
      <c r="A26" s="379" t="s">
        <v>945</v>
      </c>
      <c r="B26" s="380" t="s">
        <v>199</v>
      </c>
      <c r="C26" s="380" t="s">
        <v>414</v>
      </c>
      <c r="D26" s="380" t="s">
        <v>322</v>
      </c>
      <c r="E26" s="381" t="s">
        <v>302</v>
      </c>
      <c r="F26" s="382">
        <v>194</v>
      </c>
      <c r="G26" s="383" t="s">
        <v>258</v>
      </c>
      <c r="H26" s="1087"/>
      <c r="I26" s="384">
        <f>IFERROR(VLOOKUP(U26,プルダウンリスト!$D$15:$E$70,2,FALSE),"")</f>
        <v>16800</v>
      </c>
      <c r="J26" s="384">
        <f>IFERROR(ROUNDDOWN(F26*I26/1000,0),"")</f>
        <v>3259</v>
      </c>
      <c r="K26" s="1087" t="s">
        <v>71</v>
      </c>
      <c r="L26" s="1087" t="s">
        <v>71</v>
      </c>
      <c r="M26" s="1087" t="s">
        <v>71</v>
      </c>
      <c r="N26" s="1087" t="s">
        <v>71</v>
      </c>
      <c r="O26" s="1087" t="s">
        <v>71</v>
      </c>
      <c r="P26" s="385" t="s">
        <v>405</v>
      </c>
      <c r="Q26" s="381"/>
      <c r="R26" s="380" t="s">
        <v>261</v>
      </c>
      <c r="S26" s="1088"/>
      <c r="U26" s="887" t="str">
        <f>$S$14&amp;E26&amp;G26</f>
        <v>田急傾斜</v>
      </c>
    </row>
    <row ht="18" customHeight="1" r="27" spans="1:28" s="198" customFormat="1">
      <c r="A27" s="379" t="s">
        <v>945</v>
      </c>
      <c r="B27" s="380" t="s">
        <v>199</v>
      </c>
      <c r="C27" s="380" t="s">
        <v>414</v>
      </c>
      <c r="D27" s="380" t="s">
        <v>323</v>
      </c>
      <c r="E27" s="381" t="s">
        <v>302</v>
      </c>
      <c r="F27" s="382">
        <v>100</v>
      </c>
      <c r="G27" s="383" t="s">
        <v>258</v>
      </c>
      <c r="H27" s="1087"/>
      <c r="I27" s="384">
        <f>IFERROR(VLOOKUP(U27,プルダウンリスト!$D$15:$E$70,2,FALSE),"")</f>
        <v>16800</v>
      </c>
      <c r="J27" s="384">
        <f>IFERROR(ROUNDDOWN(F27*I27/1000,0),"")</f>
        <v>1680</v>
      </c>
      <c r="K27" s="1087" t="s">
        <v>71</v>
      </c>
      <c r="L27" s="1087" t="s">
        <v>71</v>
      </c>
      <c r="M27" s="1087" t="s">
        <v>71</v>
      </c>
      <c r="N27" s="1087" t="s">
        <v>71</v>
      </c>
      <c r="O27" s="1087" t="s">
        <v>71</v>
      </c>
      <c r="P27" s="385" t="s">
        <v>405</v>
      </c>
      <c r="Q27" s="381"/>
      <c r="R27" s="380" t="s">
        <v>261</v>
      </c>
      <c r="S27" s="1088"/>
      <c r="U27" s="887" t="str">
        <f>$S$14&amp;E27&amp;G27</f>
        <v>田急傾斜</v>
      </c>
    </row>
    <row ht="18" customHeight="1" r="28" spans="1:28" s="198" customFormat="1">
      <c r="A28" s="379" t="s">
        <v>945</v>
      </c>
      <c r="B28" s="380" t="s">
        <v>199</v>
      </c>
      <c r="C28" s="380" t="s">
        <v>414</v>
      </c>
      <c r="D28" s="380" t="s">
        <v>260</v>
      </c>
      <c r="E28" s="381" t="s">
        <v>302</v>
      </c>
      <c r="F28" s="382">
        <v>312</v>
      </c>
      <c r="G28" s="383" t="s">
        <v>258</v>
      </c>
      <c r="H28" s="1087"/>
      <c r="I28" s="384">
        <f>IFERROR(VLOOKUP(U28,プルダウンリスト!$D$15:$E$70,2,FALSE),"")</f>
        <v>16800</v>
      </c>
      <c r="J28" s="384">
        <f>IFERROR(ROUNDDOWN(F28*I28/1000,0),"")</f>
        <v>5241</v>
      </c>
      <c r="K28" s="1087" t="s">
        <v>71</v>
      </c>
      <c r="L28" s="1087" t="s">
        <v>71</v>
      </c>
      <c r="M28" s="1087" t="s">
        <v>71</v>
      </c>
      <c r="N28" s="1087" t="s">
        <v>71</v>
      </c>
      <c r="O28" s="1087" t="s">
        <v>71</v>
      </c>
      <c r="P28" s="385" t="s">
        <v>405</v>
      </c>
      <c r="Q28" s="381"/>
      <c r="R28" s="380" t="s">
        <v>261</v>
      </c>
      <c r="S28" s="1088"/>
      <c r="U28" s="887" t="str">
        <f>$S$14&amp;E28&amp;G28</f>
        <v>田急傾斜</v>
      </c>
    </row>
    <row ht="18" customHeight="1" r="29" spans="1:28" s="198" customFormat="1">
      <c r="A29" s="379" t="s">
        <v>945</v>
      </c>
      <c r="B29" s="380" t="s">
        <v>199</v>
      </c>
      <c r="C29" s="380" t="s">
        <v>414</v>
      </c>
      <c r="D29" s="380" t="s">
        <v>313</v>
      </c>
      <c r="E29" s="381" t="s">
        <v>302</v>
      </c>
      <c r="F29" s="382">
        <v>66</v>
      </c>
      <c r="G29" s="383" t="s">
        <v>258</v>
      </c>
      <c r="H29" s="1087"/>
      <c r="I29" s="384">
        <f>IFERROR(VLOOKUP(U29,プルダウンリスト!$D$15:$E$70,2,FALSE),"")</f>
        <v>16800</v>
      </c>
      <c r="J29" s="384">
        <f>IFERROR(ROUNDDOWN(F29*I29/1000,0),"")</f>
        <v>1108</v>
      </c>
      <c r="K29" s="1087" t="s">
        <v>71</v>
      </c>
      <c r="L29" s="1087" t="s">
        <v>71</v>
      </c>
      <c r="M29" s="1087" t="s">
        <v>71</v>
      </c>
      <c r="N29" s="1087" t="s">
        <v>71</v>
      </c>
      <c r="O29" s="1087" t="s">
        <v>71</v>
      </c>
      <c r="P29" s="385" t="s">
        <v>405</v>
      </c>
      <c r="Q29" s="381"/>
      <c r="R29" s="380" t="s">
        <v>261</v>
      </c>
      <c r="S29" s="1088"/>
      <c r="U29" s="887" t="str">
        <f>$S$14&amp;E29&amp;G29</f>
        <v>田急傾斜</v>
      </c>
    </row>
    <row ht="18" customHeight="1" r="30" spans="1:28" s="198" customFormat="1">
      <c r="A30" s="379" t="s">
        <v>945</v>
      </c>
      <c r="B30" s="380" t="s">
        <v>199</v>
      </c>
      <c r="C30" s="380" t="s">
        <v>414</v>
      </c>
      <c r="D30" s="380" t="s">
        <v>314</v>
      </c>
      <c r="E30" s="381" t="s">
        <v>302</v>
      </c>
      <c r="F30" s="382">
        <v>200</v>
      </c>
      <c r="G30" s="383" t="s">
        <v>258</v>
      </c>
      <c r="H30" s="1087"/>
      <c r="I30" s="384">
        <f>IFERROR(VLOOKUP(U30,プルダウンリスト!$D$15:$E$70,2,FALSE),"")</f>
        <v>16800</v>
      </c>
      <c r="J30" s="384">
        <f>IFERROR(ROUNDDOWN(F30*I30/1000,0),"")</f>
        <v>3360</v>
      </c>
      <c r="K30" s="1087" t="s">
        <v>71</v>
      </c>
      <c r="L30" s="1087" t="s">
        <v>71</v>
      </c>
      <c r="M30" s="1087" t="s">
        <v>71</v>
      </c>
      <c r="N30" s="1087" t="s">
        <v>71</v>
      </c>
      <c r="O30" s="1087" t="s">
        <v>71</v>
      </c>
      <c r="P30" s="385" t="s">
        <v>405</v>
      </c>
      <c r="Q30" s="381"/>
      <c r="R30" s="380" t="s">
        <v>261</v>
      </c>
      <c r="S30" s="1088"/>
      <c r="U30" s="887" t="str">
        <f>$S$14&amp;E30&amp;G30</f>
        <v>田急傾斜</v>
      </c>
    </row>
    <row ht="18" customHeight="1" r="31" spans="1:28" s="198" customFormat="1">
      <c r="A31" s="379" t="s">
        <v>945</v>
      </c>
      <c r="B31" s="380" t="s">
        <v>199</v>
      </c>
      <c r="C31" s="380" t="s">
        <v>414</v>
      </c>
      <c r="D31" s="380" t="s">
        <v>315</v>
      </c>
      <c r="E31" s="381" t="s">
        <v>302</v>
      </c>
      <c r="F31" s="382">
        <v>173</v>
      </c>
      <c r="G31" s="383" t="s">
        <v>258</v>
      </c>
      <c r="H31" s="1087"/>
      <c r="I31" s="384">
        <f>IFERROR(VLOOKUP(U31,プルダウンリスト!$D$15:$E$70,2,FALSE),"")</f>
        <v>16800</v>
      </c>
      <c r="J31" s="384">
        <f>IFERROR(ROUNDDOWN(F31*I31/1000,0),"")</f>
        <v>2906</v>
      </c>
      <c r="K31" s="1087" t="s">
        <v>71</v>
      </c>
      <c r="L31" s="1087" t="s">
        <v>71</v>
      </c>
      <c r="M31" s="1087" t="s">
        <v>71</v>
      </c>
      <c r="N31" s="1087" t="s">
        <v>71</v>
      </c>
      <c r="O31" s="1087" t="s">
        <v>71</v>
      </c>
      <c r="P31" s="385" t="s">
        <v>405</v>
      </c>
      <c r="Q31" s="381"/>
      <c r="R31" s="380" t="s">
        <v>261</v>
      </c>
      <c r="S31" s="1088"/>
      <c r="U31" s="887" t="str">
        <f>$S$14&amp;E31&amp;G31</f>
        <v>田急傾斜</v>
      </c>
    </row>
    <row ht="18" customHeight="1" r="32" spans="1:28" s="198" customFormat="1">
      <c r="A32" s="379" t="s">
        <v>945</v>
      </c>
      <c r="B32" s="380" t="s">
        <v>199</v>
      </c>
      <c r="C32" s="380" t="s">
        <v>414</v>
      </c>
      <c r="D32" s="380" t="s">
        <v>316</v>
      </c>
      <c r="E32" s="381" t="s">
        <v>302</v>
      </c>
      <c r="F32" s="382">
        <v>32</v>
      </c>
      <c r="G32" s="383" t="s">
        <v>258</v>
      </c>
      <c r="H32" s="1087"/>
      <c r="I32" s="384">
        <f>IFERROR(VLOOKUP(U32,プルダウンリスト!$D$15:$E$70,2,FALSE),"")</f>
        <v>16800</v>
      </c>
      <c r="J32" s="384">
        <f>IFERROR(ROUNDDOWN(F32*I32/1000,0),"")</f>
        <v>537</v>
      </c>
      <c r="K32" s="1087" t="s">
        <v>71</v>
      </c>
      <c r="L32" s="1087" t="s">
        <v>71</v>
      </c>
      <c r="M32" s="1087" t="s">
        <v>71</v>
      </c>
      <c r="N32" s="1087" t="s">
        <v>71</v>
      </c>
      <c r="O32" s="1087" t="s">
        <v>71</v>
      </c>
      <c r="P32" s="385" t="s">
        <v>405</v>
      </c>
      <c r="Q32" s="381"/>
      <c r="R32" s="380" t="s">
        <v>261</v>
      </c>
      <c r="S32" s="1088"/>
      <c r="U32" s="887" t="str">
        <f>$S$14&amp;E32&amp;G32</f>
        <v>田急傾斜</v>
      </c>
    </row>
    <row ht="18" customHeight="1" r="33" spans="1:21" s="198" customFormat="1">
      <c r="A33" s="379" t="s">
        <v>945</v>
      </c>
      <c r="B33" s="380" t="s">
        <v>199</v>
      </c>
      <c r="C33" s="380" t="s">
        <v>414</v>
      </c>
      <c r="D33" s="380" t="s">
        <v>317</v>
      </c>
      <c r="E33" s="381" t="s">
        <v>302</v>
      </c>
      <c r="F33" s="382">
        <v>712</v>
      </c>
      <c r="G33" s="383" t="s">
        <v>258</v>
      </c>
      <c r="H33" s="1087"/>
      <c r="I33" s="384">
        <f>IFERROR(VLOOKUP(U33,プルダウンリスト!$D$15:$E$70,2,FALSE),"")</f>
        <v>16800</v>
      </c>
      <c r="J33" s="384">
        <f>IFERROR(ROUNDDOWN(F33*I33/1000,0),"")</f>
        <v>11961</v>
      </c>
      <c r="K33" s="1087" t="s">
        <v>71</v>
      </c>
      <c r="L33" s="1087" t="s">
        <v>71</v>
      </c>
      <c r="M33" s="1087" t="s">
        <v>71</v>
      </c>
      <c r="N33" s="1087" t="s">
        <v>71</v>
      </c>
      <c r="O33" s="1087" t="s">
        <v>71</v>
      </c>
      <c r="P33" s="385" t="s">
        <v>405</v>
      </c>
      <c r="Q33" s="381"/>
      <c r="R33" s="380" t="s">
        <v>261</v>
      </c>
      <c r="S33" s="1088"/>
      <c r="U33" s="887" t="str">
        <f>$S$14&amp;E33&amp;G33</f>
        <v>田急傾斜</v>
      </c>
    </row>
    <row ht="18" customHeight="1" r="34" spans="1:21" s="198" customFormat="1">
      <c r="A34" s="379" t="s">
        <v>945</v>
      </c>
      <c r="B34" s="380" t="s">
        <v>199</v>
      </c>
      <c r="C34" s="380" t="s">
        <v>414</v>
      </c>
      <c r="D34" s="380" t="s">
        <v>318</v>
      </c>
      <c r="E34" s="381" t="s">
        <v>302</v>
      </c>
      <c r="F34" s="382">
        <v>286</v>
      </c>
      <c r="G34" s="383" t="s">
        <v>258</v>
      </c>
      <c r="H34" s="1087"/>
      <c r="I34" s="384">
        <f>IFERROR(VLOOKUP(U34,プルダウンリスト!$D$15:$E$70,2,FALSE),"")</f>
        <v>16800</v>
      </c>
      <c r="J34" s="384">
        <f>IFERROR(ROUNDDOWN(F34*I34/1000,0),"")</f>
        <v>4804</v>
      </c>
      <c r="K34" s="1087" t="s">
        <v>71</v>
      </c>
      <c r="L34" s="1087" t="s">
        <v>71</v>
      </c>
      <c r="M34" s="1087" t="s">
        <v>71</v>
      </c>
      <c r="N34" s="1087" t="s">
        <v>71</v>
      </c>
      <c r="O34" s="1087" t="s">
        <v>71</v>
      </c>
      <c r="P34" s="385" t="s">
        <v>405</v>
      </c>
      <c r="Q34" s="381"/>
      <c r="R34" s="380" t="s">
        <v>261</v>
      </c>
      <c r="S34" s="1088"/>
      <c r="U34" s="887" t="str">
        <f>$S$14&amp;E34&amp;G34</f>
        <v>田急傾斜</v>
      </c>
    </row>
    <row ht="18" customHeight="1" r="35" spans="1:21" s="198" customFormat="1">
      <c r="A35" s="379" t="s">
        <v>945</v>
      </c>
      <c r="B35" s="380" t="s">
        <v>199</v>
      </c>
      <c r="C35" s="380" t="s">
        <v>414</v>
      </c>
      <c r="D35" s="380" t="s">
        <v>319</v>
      </c>
      <c r="E35" s="381" t="s">
        <v>302</v>
      </c>
      <c r="F35" s="382">
        <v>483</v>
      </c>
      <c r="G35" s="383" t="s">
        <v>258</v>
      </c>
      <c r="H35" s="1087"/>
      <c r="I35" s="384">
        <f>IFERROR(VLOOKUP(U35,プルダウンリスト!$D$15:$E$70,2,FALSE),"")</f>
        <v>16800</v>
      </c>
      <c r="J35" s="384">
        <f>IFERROR(ROUNDDOWN(F35*I35/1000,0),"")</f>
        <v>8114</v>
      </c>
      <c r="K35" s="1087" t="s">
        <v>71</v>
      </c>
      <c r="L35" s="1087" t="s">
        <v>71</v>
      </c>
      <c r="M35" s="1087" t="s">
        <v>71</v>
      </c>
      <c r="N35" s="1087" t="s">
        <v>71</v>
      </c>
      <c r="O35" s="1087" t="s">
        <v>71</v>
      </c>
      <c r="P35" s="385" t="s">
        <v>405</v>
      </c>
      <c r="Q35" s="381"/>
      <c r="R35" s="380" t="s">
        <v>261</v>
      </c>
      <c r="S35" s="1088"/>
      <c r="U35" s="887" t="str">
        <f>$S$14&amp;E35&amp;G35</f>
        <v>田急傾斜</v>
      </c>
    </row>
    <row ht="18" customHeight="1" r="36" spans="1:21" s="198" customFormat="1">
      <c r="A36" s="379" t="s">
        <v>945</v>
      </c>
      <c r="B36" s="380" t="s">
        <v>199</v>
      </c>
      <c r="C36" s="380" t="s">
        <v>414</v>
      </c>
      <c r="D36" s="380" t="s">
        <v>322</v>
      </c>
      <c r="E36" s="381" t="s">
        <v>302</v>
      </c>
      <c r="F36" s="382">
        <v>252</v>
      </c>
      <c r="G36" s="383" t="s">
        <v>258</v>
      </c>
      <c r="H36" s="1087"/>
      <c r="I36" s="384">
        <f>IFERROR(VLOOKUP(U36,プルダウンリスト!$D$15:$E$70,2,FALSE),"")</f>
        <v>16800</v>
      </c>
      <c r="J36" s="384">
        <f>IFERROR(ROUNDDOWN(F36*I36/1000,0),"")</f>
        <v>4233</v>
      </c>
      <c r="K36" s="1087" t="s">
        <v>71</v>
      </c>
      <c r="L36" s="1087" t="s">
        <v>71</v>
      </c>
      <c r="M36" s="1087" t="s">
        <v>71</v>
      </c>
      <c r="N36" s="1087" t="s">
        <v>71</v>
      </c>
      <c r="O36" s="1087" t="s">
        <v>71</v>
      </c>
      <c r="P36" s="385" t="s">
        <v>405</v>
      </c>
      <c r="Q36" s="381"/>
      <c r="R36" s="380" t="s">
        <v>261</v>
      </c>
      <c r="S36" s="1088"/>
      <c r="U36" s="887" t="str">
        <f>$S$14&amp;E36&amp;G36</f>
        <v>田急傾斜</v>
      </c>
    </row>
    <row ht="18" customHeight="1" r="37" spans="1:21" s="198" customFormat="1">
      <c r="A37" s="379" t="s">
        <v>945</v>
      </c>
      <c r="B37" s="380" t="s">
        <v>199</v>
      </c>
      <c r="C37" s="380" t="s">
        <v>414</v>
      </c>
      <c r="D37" s="380" t="s">
        <v>323</v>
      </c>
      <c r="E37" s="381" t="s">
        <v>302</v>
      </c>
      <c r="F37" s="382">
        <v>280</v>
      </c>
      <c r="G37" s="383" t="s">
        <v>258</v>
      </c>
      <c r="H37" s="1087"/>
      <c r="I37" s="384">
        <f>IFERROR(VLOOKUP(U37,プルダウンリスト!$D$15:$E$70,2,FALSE),"")</f>
        <v>16800</v>
      </c>
      <c r="J37" s="384">
        <f>IFERROR(ROUNDDOWN(F37*I37/1000,0),"")</f>
        <v>4704</v>
      </c>
      <c r="K37" s="1087" t="s">
        <v>71</v>
      </c>
      <c r="L37" s="1087" t="s">
        <v>71</v>
      </c>
      <c r="M37" s="1087" t="s">
        <v>71</v>
      </c>
      <c r="N37" s="1087" t="s">
        <v>71</v>
      </c>
      <c r="O37" s="1087" t="s">
        <v>71</v>
      </c>
      <c r="P37" s="385" t="s">
        <v>405</v>
      </c>
      <c r="Q37" s="381"/>
      <c r="R37" s="380" t="s">
        <v>261</v>
      </c>
      <c r="S37" s="1088"/>
      <c r="U37" s="887" t="str">
        <f>$S$14&amp;E37&amp;G37</f>
        <v>田急傾斜</v>
      </c>
    </row>
    <row ht="18" customHeight="1" r="38" spans="1:21" s="198" customFormat="1">
      <c r="A38" s="379" t="s">
        <v>945</v>
      </c>
      <c r="B38" s="380" t="s">
        <v>199</v>
      </c>
      <c r="C38" s="380" t="s">
        <v>414</v>
      </c>
      <c r="D38" s="380" t="s">
        <v>260</v>
      </c>
      <c r="E38" s="381" t="s">
        <v>302</v>
      </c>
      <c r="F38" s="382">
        <v>168</v>
      </c>
      <c r="G38" s="383" t="s">
        <v>258</v>
      </c>
      <c r="H38" s="1087"/>
      <c r="I38" s="384">
        <f>IFERROR(VLOOKUP(U38,プルダウンリスト!$D$15:$E$70,2,FALSE),"")</f>
        <v>16800</v>
      </c>
      <c r="J38" s="384">
        <f>IFERROR(ROUNDDOWN(F38*I38/1000,0),"")</f>
        <v>2822</v>
      </c>
      <c r="K38" s="1087" t="s">
        <v>71</v>
      </c>
      <c r="L38" s="1087" t="s">
        <v>71</v>
      </c>
      <c r="M38" s="1087" t="s">
        <v>71</v>
      </c>
      <c r="N38" s="1087" t="s">
        <v>71</v>
      </c>
      <c r="O38" s="1087" t="s">
        <v>71</v>
      </c>
      <c r="P38" s="385" t="s">
        <v>405</v>
      </c>
      <c r="Q38" s="381"/>
      <c r="R38" s="380" t="s">
        <v>261</v>
      </c>
      <c r="S38" s="1088" t="s">
        <v>103</v>
      </c>
      <c r="U38" s="887" t="str">
        <f>$S$14&amp;E38&amp;G38</f>
        <v>田急傾斜</v>
      </c>
    </row>
    <row ht="18" customHeight="1" r="39" spans="1:21" s="198" customFormat="1">
      <c r="A39" s="379" t="s">
        <v>945</v>
      </c>
      <c r="B39" s="380" t="s">
        <v>199</v>
      </c>
      <c r="C39" s="380" t="s">
        <v>415</v>
      </c>
      <c r="D39" s="380" t="s">
        <v>319</v>
      </c>
      <c r="E39" s="381" t="s">
        <v>302</v>
      </c>
      <c r="F39" s="382">
        <v>188</v>
      </c>
      <c r="G39" s="383" t="s">
        <v>258</v>
      </c>
      <c r="H39" s="1087"/>
      <c r="I39" s="384">
        <f>IFERROR(VLOOKUP(U39,プルダウンリスト!$D$15:$E$70,2,FALSE),"")</f>
        <v>16800</v>
      </c>
      <c r="J39" s="384">
        <f>IFERROR(ROUNDDOWN(F39*I39/1000,0),"")</f>
        <v>3158</v>
      </c>
      <c r="K39" s="1087" t="s">
        <v>71</v>
      </c>
      <c r="L39" s="1087" t="s">
        <v>71</v>
      </c>
      <c r="M39" s="1087" t="s">
        <v>71</v>
      </c>
      <c r="N39" s="1087" t="s">
        <v>71</v>
      </c>
      <c r="O39" s="1087" t="s">
        <v>71</v>
      </c>
      <c r="P39" s="385" t="s">
        <v>405</v>
      </c>
      <c r="Q39" s="381"/>
      <c r="R39" s="380" t="s">
        <v>261</v>
      </c>
      <c r="S39" s="1088"/>
      <c r="U39" s="887" t="str">
        <f>$S$14&amp;E39&amp;G39</f>
        <v>田急傾斜</v>
      </c>
    </row>
    <row ht="18" customHeight="1" r="40" spans="1:21" s="198" customFormat="1">
      <c r="A40" s="379" t="s">
        <v>945</v>
      </c>
      <c r="B40" s="380" t="s">
        <v>199</v>
      </c>
      <c r="C40" s="380" t="s">
        <v>415</v>
      </c>
      <c r="D40" s="380" t="s">
        <v>322</v>
      </c>
      <c r="E40" s="381" t="s">
        <v>302</v>
      </c>
      <c r="F40" s="382">
        <v>720</v>
      </c>
      <c r="G40" s="383" t="s">
        <v>258</v>
      </c>
      <c r="H40" s="1087"/>
      <c r="I40" s="384">
        <f>IFERROR(VLOOKUP(U40,プルダウンリスト!$D$15:$E$70,2,FALSE),"")</f>
        <v>16800</v>
      </c>
      <c r="J40" s="384">
        <f>IFERROR(ROUNDDOWN(F40*I40/1000,0),"")</f>
        <v>12096</v>
      </c>
      <c r="K40" s="1087" t="s">
        <v>71</v>
      </c>
      <c r="L40" s="1087" t="s">
        <v>71</v>
      </c>
      <c r="M40" s="1087" t="s">
        <v>71</v>
      </c>
      <c r="N40" s="1087" t="s">
        <v>71</v>
      </c>
      <c r="O40" s="1087" t="s">
        <v>71</v>
      </c>
      <c r="P40" s="385" t="s">
        <v>405</v>
      </c>
      <c r="Q40" s="381"/>
      <c r="R40" s="380" t="s">
        <v>261</v>
      </c>
      <c r="S40" s="1088"/>
      <c r="U40" s="887" t="str">
        <f>$S$14&amp;E40&amp;G40</f>
        <v>田急傾斜</v>
      </c>
    </row>
    <row ht="18" customHeight="1" r="41" spans="1:21" s="198" customFormat="1">
      <c r="A41" s="379" t="s">
        <v>945</v>
      </c>
      <c r="B41" s="380" t="s">
        <v>199</v>
      </c>
      <c r="C41" s="380" t="s">
        <v>415</v>
      </c>
      <c r="D41" s="380" t="s">
        <v>323</v>
      </c>
      <c r="E41" s="381" t="s">
        <v>302</v>
      </c>
      <c r="F41" s="382">
        <v>547</v>
      </c>
      <c r="G41" s="383" t="s">
        <v>258</v>
      </c>
      <c r="H41" s="1087"/>
      <c r="I41" s="384">
        <f>IFERROR(VLOOKUP(U41,プルダウンリスト!$D$15:$E$70,2,FALSE),"")</f>
        <v>16800</v>
      </c>
      <c r="J41" s="384">
        <f>IFERROR(ROUNDDOWN(F41*I41/1000,0),"")</f>
        <v>9189</v>
      </c>
      <c r="K41" s="1087" t="s">
        <v>71</v>
      </c>
      <c r="L41" s="1087" t="s">
        <v>71</v>
      </c>
      <c r="M41" s="1087" t="s">
        <v>71</v>
      </c>
      <c r="N41" s="1087" t="s">
        <v>71</v>
      </c>
      <c r="O41" s="1087" t="s">
        <v>71</v>
      </c>
      <c r="P41" s="385" t="s">
        <v>405</v>
      </c>
      <c r="Q41" s="381"/>
      <c r="R41" s="380" t="s">
        <v>261</v>
      </c>
      <c r="S41" s="1088"/>
      <c r="U41" s="887" t="str">
        <f>$S$14&amp;E41&amp;G41</f>
        <v>田急傾斜</v>
      </c>
    </row>
    <row ht="18" customHeight="1" r="42" spans="1:21" s="198" customFormat="1">
      <c r="A42" s="379" t="s">
        <v>945</v>
      </c>
      <c r="B42" s="380" t="s">
        <v>199</v>
      </c>
      <c r="C42" s="380" t="s">
        <v>416</v>
      </c>
      <c r="D42" s="380" t="s">
        <v>260</v>
      </c>
      <c r="E42" s="381" t="s">
        <v>302</v>
      </c>
      <c r="F42" s="382">
        <v>690</v>
      </c>
      <c r="G42" s="383" t="s">
        <v>258</v>
      </c>
      <c r="H42" s="1087"/>
      <c r="I42" s="384">
        <f>IFERROR(VLOOKUP(U42,プルダウンリスト!$D$15:$E$70,2,FALSE),"")</f>
        <v>16800</v>
      </c>
      <c r="J42" s="384">
        <f>IFERROR(ROUNDDOWN(F42*I42/1000,0),"")</f>
        <v>11592</v>
      </c>
      <c r="K42" s="1087" t="s">
        <v>71</v>
      </c>
      <c r="L42" s="1087" t="s">
        <v>71</v>
      </c>
      <c r="M42" s="1087" t="s">
        <v>71</v>
      </c>
      <c r="N42" s="1087" t="s">
        <v>71</v>
      </c>
      <c r="O42" s="1087" t="s">
        <v>71</v>
      </c>
      <c r="P42" s="385" t="s">
        <v>405</v>
      </c>
      <c r="Q42" s="381"/>
      <c r="R42" s="380" t="s">
        <v>261</v>
      </c>
      <c r="S42" s="1088"/>
      <c r="U42" s="887" t="str">
        <f>$S$14&amp;E42&amp;G42</f>
        <v>田急傾斜</v>
      </c>
    </row>
    <row ht="18" customHeight="1" r="43" spans="1:21" s="198" customFormat="1">
      <c r="A43" s="379" t="s">
        <v>945</v>
      </c>
      <c r="B43" s="380" t="s">
        <v>199</v>
      </c>
      <c r="C43" s="380" t="s">
        <v>416</v>
      </c>
      <c r="D43" s="380" t="s">
        <v>313</v>
      </c>
      <c r="E43" s="381" t="s">
        <v>302</v>
      </c>
      <c r="F43" s="382">
        <v>400</v>
      </c>
      <c r="G43" s="383" t="s">
        <v>258</v>
      </c>
      <c r="H43" s="1087"/>
      <c r="I43" s="384">
        <f>IFERROR(VLOOKUP(U43,プルダウンリスト!$D$15:$E$70,2,FALSE),"")</f>
        <v>16800</v>
      </c>
      <c r="J43" s="384">
        <f>IFERROR(ROUNDDOWN(F43*I43/1000,0),"")</f>
        <v>6720</v>
      </c>
      <c r="K43" s="1087" t="s">
        <v>71</v>
      </c>
      <c r="L43" s="1087" t="s">
        <v>71</v>
      </c>
      <c r="M43" s="1087" t="s">
        <v>71</v>
      </c>
      <c r="N43" s="1087" t="s">
        <v>71</v>
      </c>
      <c r="O43" s="1087" t="s">
        <v>71</v>
      </c>
      <c r="P43" s="385" t="s">
        <v>405</v>
      </c>
      <c r="Q43" s="381"/>
      <c r="R43" s="380" t="s">
        <v>261</v>
      </c>
      <c r="S43" s="1088"/>
      <c r="U43" s="887" t="str">
        <f>$S$14&amp;E43&amp;G43</f>
        <v>田急傾斜</v>
      </c>
    </row>
    <row ht="18" customHeight="1" r="44" spans="1:21" s="198" customFormat="1">
      <c r="A44" s="379" t="s">
        <v>945</v>
      </c>
      <c r="B44" s="380" t="s">
        <v>199</v>
      </c>
      <c r="C44" s="380" t="s">
        <v>416</v>
      </c>
      <c r="D44" s="380" t="s">
        <v>314</v>
      </c>
      <c r="E44" s="381" t="s">
        <v>302</v>
      </c>
      <c r="F44" s="382">
        <v>212</v>
      </c>
      <c r="G44" s="383" t="s">
        <v>258</v>
      </c>
      <c r="H44" s="1087"/>
      <c r="I44" s="384">
        <f>IFERROR(VLOOKUP(U44,プルダウンリスト!$D$15:$E$70,2,FALSE),"")</f>
        <v>16800</v>
      </c>
      <c r="J44" s="384">
        <f>IFERROR(ROUNDDOWN(F44*I44/1000,0),"")</f>
        <v>3561</v>
      </c>
      <c r="K44" s="1087" t="s">
        <v>71</v>
      </c>
      <c r="L44" s="1087" t="s">
        <v>71</v>
      </c>
      <c r="M44" s="1087" t="s">
        <v>71</v>
      </c>
      <c r="N44" s="1087" t="s">
        <v>71</v>
      </c>
      <c r="O44" s="1087" t="s">
        <v>71</v>
      </c>
      <c r="P44" s="385" t="s">
        <v>405</v>
      </c>
      <c r="Q44" s="381"/>
      <c r="R44" s="380" t="s">
        <v>261</v>
      </c>
      <c r="S44" s="1088"/>
      <c r="U44" s="887" t="str">
        <f>$S$14&amp;E44&amp;G44</f>
        <v>田急傾斜</v>
      </c>
    </row>
    <row ht="18" customHeight="1" r="45" spans="1:21" s="198" customFormat="1">
      <c r="A45" s="379" t="s">
        <v>945</v>
      </c>
      <c r="B45" s="380" t="s">
        <v>199</v>
      </c>
      <c r="C45" s="380" t="s">
        <v>416</v>
      </c>
      <c r="D45" s="380" t="s">
        <v>315</v>
      </c>
      <c r="E45" s="381" t="s">
        <v>302</v>
      </c>
      <c r="F45" s="382">
        <v>793</v>
      </c>
      <c r="G45" s="383" t="s">
        <v>258</v>
      </c>
      <c r="H45" s="1087"/>
      <c r="I45" s="384">
        <f>IFERROR(VLOOKUP(U45,プルダウンリスト!$D$15:$E$70,2,FALSE),"")</f>
        <v>16800</v>
      </c>
      <c r="J45" s="384">
        <f>IFERROR(ROUNDDOWN(F45*I45/1000,0),"")</f>
        <v>13322</v>
      </c>
      <c r="K45" s="1087" t="s">
        <v>71</v>
      </c>
      <c r="L45" s="1087" t="s">
        <v>71</v>
      </c>
      <c r="M45" s="1087" t="s">
        <v>71</v>
      </c>
      <c r="N45" s="1087" t="s">
        <v>71</v>
      </c>
      <c r="O45" s="1087" t="s">
        <v>71</v>
      </c>
      <c r="P45" s="385" t="s">
        <v>405</v>
      </c>
      <c r="Q45" s="381"/>
      <c r="R45" s="380" t="s">
        <v>261</v>
      </c>
      <c r="S45" s="1088"/>
      <c r="U45" s="887" t="str">
        <f>$S$14&amp;E45&amp;G45</f>
        <v>田急傾斜</v>
      </c>
    </row>
    <row ht="18" customHeight="1" r="46" spans="1:21" s="198" customFormat="1">
      <c r="A46" s="379" t="s">
        <v>945</v>
      </c>
      <c r="B46" s="380" t="s">
        <v>199</v>
      </c>
      <c r="C46" s="380" t="s">
        <v>417</v>
      </c>
      <c r="D46" s="380" t="s">
        <v>316</v>
      </c>
      <c r="E46" s="381" t="s">
        <v>302</v>
      </c>
      <c r="F46" s="382">
        <v>536</v>
      </c>
      <c r="G46" s="383" t="s">
        <v>112</v>
      </c>
      <c r="H46" s="1087"/>
      <c r="I46" s="384">
        <f>IFERROR(VLOOKUP(U46,プルダウンリスト!$D$15:$E$70,2,FALSE),"")</f>
        <v>6400</v>
      </c>
      <c r="J46" s="384">
        <f>IFERROR(ROUNDDOWN(F46*I46/1000,0),"")</f>
        <v>3430</v>
      </c>
      <c r="K46" s="1087" t="s">
        <v>71</v>
      </c>
      <c r="L46" s="1087" t="s">
        <v>71</v>
      </c>
      <c r="M46" s="1087" t="s">
        <v>71</v>
      </c>
      <c r="N46" s="1087" t="s">
        <v>71</v>
      </c>
      <c r="O46" s="1087" t="s">
        <v>71</v>
      </c>
      <c r="P46" s="385" t="s">
        <v>405</v>
      </c>
      <c r="Q46" s="381"/>
      <c r="R46" s="380" t="s">
        <v>261</v>
      </c>
      <c r="S46" s="1088"/>
      <c r="U46" s="887" t="str">
        <f>$S$14&amp;E46&amp;G46</f>
        <v>田小区画・不整形</v>
      </c>
    </row>
    <row ht="18" customHeight="1" r="47" spans="1:21" s="198" customFormat="1">
      <c r="A47" s="379" t="s">
        <v>945</v>
      </c>
      <c r="B47" s="380" t="s">
        <v>199</v>
      </c>
      <c r="C47" s="380" t="s">
        <v>418</v>
      </c>
      <c r="D47" s="380" t="s">
        <v>317</v>
      </c>
      <c r="E47" s="381" t="s">
        <v>302</v>
      </c>
      <c r="F47" s="382">
        <v>491</v>
      </c>
      <c r="G47" s="383" t="s">
        <v>304</v>
      </c>
      <c r="H47" s="1087"/>
      <c r="I47" s="384">
        <f>IFERROR(VLOOKUP(U47,プルダウンリスト!$D$15:$E$70,2,FALSE),"")</f>
        <v>6400</v>
      </c>
      <c r="J47" s="384">
        <f>IFERROR(ROUNDDOWN(F47*I47/1000,0),"")</f>
        <v>3142</v>
      </c>
      <c r="K47" s="1087" t="s">
        <v>71</v>
      </c>
      <c r="L47" s="1087" t="s">
        <v>71</v>
      </c>
      <c r="M47" s="1087" t="s">
        <v>71</v>
      </c>
      <c r="N47" s="1087" t="s">
        <v>71</v>
      </c>
      <c r="O47" s="1087" t="s">
        <v>71</v>
      </c>
      <c r="P47" s="385" t="s">
        <v>405</v>
      </c>
      <c r="Q47" s="381"/>
      <c r="R47" s="380" t="s">
        <v>261</v>
      </c>
      <c r="S47" s="1088"/>
      <c r="U47" s="887" t="str">
        <f>$S$14&amp;E47&amp;G47</f>
        <v>田高齢化・耕作放棄率</v>
      </c>
    </row>
    <row ht="18" customHeight="1" r="48" spans="1:21" s="198" customFormat="1">
      <c r="A48" s="379" t="s">
        <v>945</v>
      </c>
      <c r="B48" s="380" t="s">
        <v>199</v>
      </c>
      <c r="C48" s="380" t="s">
        <v>419</v>
      </c>
      <c r="D48" s="380" t="s">
        <v>318</v>
      </c>
      <c r="E48" s="381" t="s">
        <v>302</v>
      </c>
      <c r="F48" s="382">
        <v>813</v>
      </c>
      <c r="G48" s="383" t="s">
        <v>259</v>
      </c>
      <c r="H48" s="1087"/>
      <c r="I48" s="384">
        <f>IFERROR(VLOOKUP(U48,プルダウンリスト!$D$15:$E$70,2,FALSE),"")</f>
        <v>6400</v>
      </c>
      <c r="J48" s="384">
        <f>IFERROR(ROUNDDOWN(F48*I48/1000,0),"")</f>
        <v>5203</v>
      </c>
      <c r="K48" s="1087" t="s">
        <v>71</v>
      </c>
      <c r="L48" s="1087" t="s">
        <v>71</v>
      </c>
      <c r="M48" s="1087" t="s">
        <v>71</v>
      </c>
      <c r="N48" s="1087" t="s">
        <v>71</v>
      </c>
      <c r="O48" s="1087" t="s">
        <v>71</v>
      </c>
      <c r="P48" s="385" t="s">
        <v>405</v>
      </c>
      <c r="Q48" s="381"/>
      <c r="R48" s="380" t="s">
        <v>261</v>
      </c>
      <c r="S48" s="1088"/>
      <c r="U48" s="887" t="str">
        <f>$S$14&amp;E48&amp;G48</f>
        <v>田特認基準</v>
      </c>
    </row>
    <row ht="18" customHeight="1" r="49" spans="1:21" s="198" customFormat="1">
      <c r="A49" s="379" t="s">
        <v>945</v>
      </c>
      <c r="B49" s="380" t="s">
        <v>199</v>
      </c>
      <c r="C49" s="380" t="s">
        <v>419</v>
      </c>
      <c r="D49" s="380" t="s">
        <v>314</v>
      </c>
      <c r="E49" s="381" t="s">
        <v>302</v>
      </c>
      <c r="F49" s="382">
        <v>414</v>
      </c>
      <c r="G49" s="383" t="s">
        <v>305</v>
      </c>
      <c r="H49" s="1087"/>
      <c r="I49" s="384">
        <f>IFERROR(VLOOKUP(U49,プルダウンリスト!$D$15:$E$70,2,FALSE),"")</f>
        <v>0</v>
      </c>
      <c r="J49" s="384">
        <f>IFERROR(ROUNDDOWN(F49*I49/1000,0),"")</f>
        <v>0</v>
      </c>
      <c r="K49" s="1087" t="s">
        <v>71</v>
      </c>
      <c r="L49" s="1087" t="s">
        <v>71</v>
      </c>
      <c r="M49" s="1087" t="s">
        <v>71</v>
      </c>
      <c r="N49" s="1087" t="s">
        <v>71</v>
      </c>
      <c r="O49" s="1087" t="s">
        <v>71</v>
      </c>
      <c r="P49" s="385" t="s">
        <v>405</v>
      </c>
      <c r="Q49" s="381"/>
      <c r="R49" s="380" t="s">
        <v>261</v>
      </c>
      <c r="S49" s="1088" t="s">
        <v>103</v>
      </c>
      <c r="U49" s="887" t="str">
        <f>$S$14&amp;E49&amp;G49</f>
        <v>田交付対象外</v>
      </c>
    </row>
    <row ht="18" customHeight="1" r="50" spans="1:21" s="198" customFormat="1">
      <c r="A50" s="379" t="s">
        <v>945</v>
      </c>
      <c r="B50" s="380" t="s">
        <v>199</v>
      </c>
      <c r="C50" s="380" t="s">
        <v>419</v>
      </c>
      <c r="D50" s="380" t="s">
        <v>322</v>
      </c>
      <c r="E50" s="381" t="s">
        <v>302</v>
      </c>
      <c r="F50" s="382">
        <v>738</v>
      </c>
      <c r="G50" s="383" t="s">
        <v>258</v>
      </c>
      <c r="H50" s="1087"/>
      <c r="I50" s="384">
        <f>IFERROR(VLOOKUP(U50,プルダウンリスト!$D$15:$E$70,2,FALSE),"")</f>
        <v>16800</v>
      </c>
      <c r="J50" s="384">
        <f>IFERROR(ROUNDDOWN(F50*I50/1000,0),"")</f>
        <v>12398</v>
      </c>
      <c r="K50" s="1087" t="s">
        <v>71</v>
      </c>
      <c r="L50" s="1087" t="s">
        <v>103</v>
      </c>
      <c r="M50" s="1087" t="s">
        <v>71</v>
      </c>
      <c r="N50" s="1087" t="s">
        <v>71</v>
      </c>
      <c r="O50" s="1087" t="s">
        <v>71</v>
      </c>
      <c r="P50" s="385" t="s">
        <v>405</v>
      </c>
      <c r="Q50" s="381"/>
      <c r="R50" s="380" t="s">
        <v>261</v>
      </c>
      <c r="S50" s="1088"/>
      <c r="U50" s="887" t="str">
        <f>$S$14&amp;E50&amp;G50</f>
        <v>田急傾斜</v>
      </c>
    </row>
    <row ht="18" customHeight="1" r="51" spans="1:21" s="198" customFormat="1">
      <c r="A51" s="379" t="s">
        <v>945</v>
      </c>
      <c r="B51" s="380" t="s">
        <v>199</v>
      </c>
      <c r="C51" s="380" t="s">
        <v>419</v>
      </c>
      <c r="D51" s="380" t="s">
        <v>323</v>
      </c>
      <c r="E51" s="381" t="s">
        <v>302</v>
      </c>
      <c r="F51" s="382">
        <v>865</v>
      </c>
      <c r="G51" s="383" t="s">
        <v>258</v>
      </c>
      <c r="H51" s="1087"/>
      <c r="I51" s="384">
        <f>IFERROR(VLOOKUP(U51,プルダウンリスト!$D$15:$E$70,2,FALSE),"")</f>
        <v>16800</v>
      </c>
      <c r="J51" s="384">
        <f>IFERROR(ROUNDDOWN(F51*I51/1000,0),"")</f>
        <v>14532</v>
      </c>
      <c r="K51" s="1087" t="s">
        <v>71</v>
      </c>
      <c r="L51" s="1087" t="s">
        <v>71</v>
      </c>
      <c r="M51" s="1087" t="s">
        <v>71</v>
      </c>
      <c r="N51" s="1087" t="s">
        <v>71</v>
      </c>
      <c r="O51" s="1087" t="s">
        <v>71</v>
      </c>
      <c r="P51" s="385" t="s">
        <v>405</v>
      </c>
      <c r="Q51" s="381"/>
      <c r="R51" s="380" t="s">
        <v>261</v>
      </c>
      <c r="S51" s="1088"/>
      <c r="U51" s="887" t="str">
        <f>$S$14&amp;E51&amp;G51</f>
        <v>田急傾斜</v>
      </c>
    </row>
    <row ht="18" customHeight="1" r="52" spans="1:21" s="198" customFormat="1">
      <c r="A52" s="379" t="s">
        <v>945</v>
      </c>
      <c r="B52" s="380" t="s">
        <v>199</v>
      </c>
      <c r="C52" s="380" t="s">
        <v>419</v>
      </c>
      <c r="D52" s="380" t="s">
        <v>323</v>
      </c>
      <c r="E52" s="381" t="s">
        <v>302</v>
      </c>
      <c r="F52" s="382">
        <v>463</v>
      </c>
      <c r="G52" s="383" t="s">
        <v>258</v>
      </c>
      <c r="H52" s="1087"/>
      <c r="I52" s="384">
        <f>IFERROR(VLOOKUP(U52,プルダウンリスト!$D$15:$E$70,2,FALSE),"")</f>
        <v>16800</v>
      </c>
      <c r="J52" s="384">
        <f>IFERROR(ROUNDDOWN(F52*I52/1000,0),"")</f>
        <v>7778</v>
      </c>
      <c r="K52" s="1087" t="s">
        <v>71</v>
      </c>
      <c r="L52" s="1087" t="s">
        <v>71</v>
      </c>
      <c r="M52" s="1087" t="s">
        <v>71</v>
      </c>
      <c r="N52" s="1087" t="s">
        <v>71</v>
      </c>
      <c r="O52" s="1087" t="s">
        <v>71</v>
      </c>
      <c r="P52" s="385" t="s">
        <v>405</v>
      </c>
      <c r="Q52" s="381"/>
      <c r="R52" s="380" t="s">
        <v>261</v>
      </c>
      <c r="S52" s="1088"/>
      <c r="U52" s="887" t="str">
        <f>$S$14&amp;E52&amp;G52</f>
        <v>田急傾斜</v>
      </c>
    </row>
    <row ht="18" customHeight="1" r="53" spans="1:21" s="198" customFormat="1">
      <c r="A53" s="379" t="s">
        <v>945</v>
      </c>
      <c r="B53" s="380" t="s">
        <v>199</v>
      </c>
      <c r="C53" s="380" t="s">
        <v>419</v>
      </c>
      <c r="D53" s="380" t="s">
        <v>260</v>
      </c>
      <c r="E53" s="381" t="s">
        <v>302</v>
      </c>
      <c r="F53" s="382">
        <v>162</v>
      </c>
      <c r="G53" s="383" t="s">
        <v>258</v>
      </c>
      <c r="H53" s="1087"/>
      <c r="I53" s="384">
        <f>IFERROR(VLOOKUP(U53,プルダウンリスト!$D$15:$E$70,2,FALSE),"")</f>
        <v>16800</v>
      </c>
      <c r="J53" s="384">
        <f>IFERROR(ROUNDDOWN(F53*I53/1000,0),"")</f>
        <v>2721</v>
      </c>
      <c r="K53" s="1087" t="s">
        <v>71</v>
      </c>
      <c r="L53" s="1087" t="s">
        <v>71</v>
      </c>
      <c r="M53" s="1087" t="s">
        <v>71</v>
      </c>
      <c r="N53" s="1087" t="s">
        <v>71</v>
      </c>
      <c r="O53" s="1087" t="s">
        <v>71</v>
      </c>
      <c r="P53" s="385" t="s">
        <v>405</v>
      </c>
      <c r="Q53" s="381"/>
      <c r="R53" s="380" t="s">
        <v>261</v>
      </c>
      <c r="S53" s="1088"/>
      <c r="U53" s="887" t="str">
        <f>$S$14&amp;E53&amp;G53</f>
        <v>田急傾斜</v>
      </c>
    </row>
    <row ht="18" customHeight="1" r="54" spans="1:21" s="198" customFormat="1">
      <c r="A54" s="379" t="s">
        <v>945</v>
      </c>
      <c r="B54" s="380" t="s">
        <v>199</v>
      </c>
      <c r="C54" s="380" t="s">
        <v>420</v>
      </c>
      <c r="D54" s="380" t="s">
        <v>313</v>
      </c>
      <c r="E54" s="381" t="s">
        <v>307</v>
      </c>
      <c r="F54" s="382">
        <v>1840</v>
      </c>
      <c r="G54" s="383" t="s">
        <v>258</v>
      </c>
      <c r="H54" s="1087"/>
      <c r="I54" s="384">
        <f>IFERROR(VLOOKUP(U54,プルダウンリスト!$D$15:$E$70,2,FALSE),"")</f>
        <v>9200</v>
      </c>
      <c r="J54" s="384">
        <f>IFERROR(ROUNDDOWN(F54*I54/1000,0),"")</f>
        <v>16928</v>
      </c>
      <c r="K54" s="1087" t="s">
        <v>71</v>
      </c>
      <c r="L54" s="1087" t="s">
        <v>71</v>
      </c>
      <c r="M54" s="1087" t="s">
        <v>71</v>
      </c>
      <c r="N54" s="1087" t="s">
        <v>71</v>
      </c>
      <c r="O54" s="1087" t="s">
        <v>71</v>
      </c>
      <c r="P54" s="385" t="s">
        <v>405</v>
      </c>
      <c r="Q54" s="381"/>
      <c r="R54" s="380" t="s">
        <v>261</v>
      </c>
      <c r="S54" s="1088"/>
      <c r="U54" s="887" t="str">
        <f>$S$14&amp;E54&amp;G54</f>
        <v>畑急傾斜</v>
      </c>
    </row>
    <row ht="18" customHeight="1" r="55" spans="1:21" s="198" customFormat="1">
      <c r="A55" s="379" t="s">
        <v>945</v>
      </c>
      <c r="B55" s="380" t="s">
        <v>199</v>
      </c>
      <c r="C55" s="380" t="s">
        <v>420</v>
      </c>
      <c r="D55" s="380" t="s">
        <v>314</v>
      </c>
      <c r="E55" s="381" t="s">
        <v>307</v>
      </c>
      <c r="F55" s="382">
        <v>1647</v>
      </c>
      <c r="G55" s="383" t="s">
        <v>2160</v>
      </c>
      <c r="H55" s="1087"/>
      <c r="I55" s="384">
        <f>IFERROR(VLOOKUP(U55,プルダウンリスト!$D$15:$E$70,2,FALSE),"")</f>
        <v>0</v>
      </c>
      <c r="J55" s="384">
        <f>IFERROR(ROUNDDOWN(F55*I55/1000,0),"")</f>
        <v>0</v>
      </c>
      <c r="K55" s="1087" t="s">
        <v>71</v>
      </c>
      <c r="L55" s="1087" t="s">
        <v>71</v>
      </c>
      <c r="M55" s="1087" t="s">
        <v>71</v>
      </c>
      <c r="N55" s="1087" t="s">
        <v>71</v>
      </c>
      <c r="O55" s="1087" t="s">
        <v>71</v>
      </c>
      <c r="P55" s="385" t="s">
        <v>405</v>
      </c>
      <c r="Q55" s="381"/>
      <c r="R55" s="380" t="s">
        <v>261</v>
      </c>
      <c r="S55" s="1088"/>
      <c r="U55" s="887" t="str">
        <f>$S$14&amp;E55&amp;G55</f>
        <v>畑交付対象外（田畑混在地以外）</v>
      </c>
    </row>
    <row ht="18" customHeight="1" r="56" spans="1:21" s="198" customFormat="1">
      <c r="A56" s="379" t="s">
        <v>945</v>
      </c>
      <c r="B56" s="380" t="s">
        <v>199</v>
      </c>
      <c r="C56" s="380" t="s">
        <v>420</v>
      </c>
      <c r="D56" s="380" t="s">
        <v>315</v>
      </c>
      <c r="E56" s="381" t="s">
        <v>307</v>
      </c>
      <c r="F56" s="382">
        <v>975</v>
      </c>
      <c r="G56" s="383" t="s">
        <v>2159</v>
      </c>
      <c r="H56" s="1087"/>
      <c r="I56" s="384">
        <f>IFERROR(VLOOKUP(U56,プルダウンリスト!$D$15:$E$70,2,FALSE),"")</f>
        <v>0</v>
      </c>
      <c r="J56" s="384">
        <f>IFERROR(ROUNDDOWN(F56*I56/1000,0),"")</f>
        <v>0</v>
      </c>
      <c r="K56" s="1087" t="s">
        <v>71</v>
      </c>
      <c r="L56" s="1087" t="s">
        <v>71</v>
      </c>
      <c r="M56" s="1087" t="s">
        <v>71</v>
      </c>
      <c r="N56" s="1087" t="s">
        <v>71</v>
      </c>
      <c r="O56" s="1087" t="s">
        <v>71</v>
      </c>
      <c r="P56" s="385" t="s">
        <v>405</v>
      </c>
      <c r="Q56" s="381"/>
      <c r="R56" s="380" t="s">
        <v>261</v>
      </c>
      <c r="S56" s="1088"/>
      <c r="U56" s="887" t="str">
        <f>$S$14&amp;E56&amp;G56</f>
        <v>畑交付対象外（田畑混在地）</v>
      </c>
    </row>
    <row ht="18" customHeight="1" r="57" spans="1:21" s="198" customFormat="1">
      <c r="A57" s="379" t="s">
        <v>945</v>
      </c>
      <c r="B57" s="380" t="s">
        <v>199</v>
      </c>
      <c r="C57" s="380" t="s">
        <v>421</v>
      </c>
      <c r="D57" s="380" t="s">
        <v>316</v>
      </c>
      <c r="E57" s="381" t="s">
        <v>307</v>
      </c>
      <c r="F57" s="382">
        <v>1233</v>
      </c>
      <c r="G57" s="383" t="s">
        <v>303</v>
      </c>
      <c r="H57" s="1087"/>
      <c r="I57" s="384">
        <f>IFERROR(VLOOKUP(U57,プルダウンリスト!$D$15:$E$70,2,FALSE),"")</f>
        <v>2800</v>
      </c>
      <c r="J57" s="384">
        <f>IFERROR(ROUNDDOWN(F57*I57/1000,0),"")</f>
        <v>3452</v>
      </c>
      <c r="K57" s="1087" t="s">
        <v>103</v>
      </c>
      <c r="L57" s="1087" t="s">
        <v>71</v>
      </c>
      <c r="M57" s="1087" t="s">
        <v>71</v>
      </c>
      <c r="N57" s="1087" t="s">
        <v>71</v>
      </c>
      <c r="O57" s="1087" t="s">
        <v>71</v>
      </c>
      <c r="P57" s="385" t="s">
        <v>405</v>
      </c>
      <c r="Q57" s="381"/>
      <c r="R57" s="380" t="s">
        <v>261</v>
      </c>
      <c r="S57" s="1088"/>
      <c r="U57" s="887" t="str">
        <f>$S$14&amp;E57&amp;G57</f>
        <v>畑緩傾斜</v>
      </c>
    </row>
    <row ht="18" customHeight="1" r="58" spans="1:21" s="198" customFormat="1">
      <c r="A58" s="379" t="s">
        <v>945</v>
      </c>
      <c r="B58" s="380" t="s">
        <v>199</v>
      </c>
      <c r="C58" s="380" t="s">
        <v>421</v>
      </c>
      <c r="D58" s="380" t="s">
        <v>317</v>
      </c>
      <c r="E58" s="381" t="s">
        <v>307</v>
      </c>
      <c r="F58" s="382">
        <v>869</v>
      </c>
      <c r="G58" s="383" t="s">
        <v>304</v>
      </c>
      <c r="H58" s="1087"/>
      <c r="I58" s="384">
        <f>IFERROR(VLOOKUP(U58,プルダウンリスト!$D$15:$E$70,2,FALSE),"")</f>
        <v>2800</v>
      </c>
      <c r="J58" s="384">
        <f>IFERROR(ROUNDDOWN(F58*I58/1000,0),"")</f>
        <v>2433</v>
      </c>
      <c r="K58" s="1087" t="s">
        <v>71</v>
      </c>
      <c r="L58" s="1087" t="s">
        <v>71</v>
      </c>
      <c r="M58" s="1087" t="s">
        <v>71</v>
      </c>
      <c r="N58" s="1087" t="s">
        <v>71</v>
      </c>
      <c r="O58" s="1087" t="s">
        <v>103</v>
      </c>
      <c r="P58" s="385" t="s">
        <v>405</v>
      </c>
      <c r="Q58" s="381"/>
      <c r="R58" s="380" t="s">
        <v>261</v>
      </c>
      <c r="S58" s="1088"/>
      <c r="U58" s="887" t="str">
        <f>$S$14&amp;E58&amp;G58</f>
        <v>畑高齢化・耕作放棄率</v>
      </c>
    </row>
    <row ht="18" customHeight="1" r="59" spans="1:21" s="198" customFormat="1">
      <c r="A59" s="379" t="s">
        <v>945</v>
      </c>
      <c r="B59" s="380" t="s">
        <v>199</v>
      </c>
      <c r="C59" s="380" t="s">
        <v>421</v>
      </c>
      <c r="D59" s="380" t="s">
        <v>318</v>
      </c>
      <c r="E59" s="381" t="s">
        <v>307</v>
      </c>
      <c r="F59" s="382">
        <v>1477</v>
      </c>
      <c r="G59" s="383" t="s">
        <v>259</v>
      </c>
      <c r="H59" s="1087"/>
      <c r="I59" s="384">
        <f>IFERROR(VLOOKUP(U59,プルダウンリスト!$D$15:$E$70,2,FALSE),"")</f>
        <v>2800</v>
      </c>
      <c r="J59" s="384">
        <f>IFERROR(ROUNDDOWN(F59*I59/1000,0),"")</f>
        <v>4135</v>
      </c>
      <c r="K59" s="1087" t="s">
        <v>71</v>
      </c>
      <c r="L59" s="1087" t="s">
        <v>71</v>
      </c>
      <c r="M59" s="1087" t="s">
        <v>71</v>
      </c>
      <c r="N59" s="1087" t="s">
        <v>71</v>
      </c>
      <c r="O59" s="1087" t="s">
        <v>71</v>
      </c>
      <c r="P59" s="385" t="s">
        <v>405</v>
      </c>
      <c r="Q59" s="381"/>
      <c r="R59" s="380" t="s">
        <v>261</v>
      </c>
      <c r="S59" s="1088" t="s">
        <v>103</v>
      </c>
      <c r="U59" s="887" t="str">
        <f>$S$14&amp;E59&amp;G59</f>
        <v>畑特認基準</v>
      </c>
    </row>
    <row ht="18" customHeight="1" r="60" spans="1:21" s="198" customFormat="1">
      <c r="A60" s="379" t="s">
        <v>945</v>
      </c>
      <c r="B60" s="380" t="s">
        <v>199</v>
      </c>
      <c r="C60" s="380" t="s">
        <v>421</v>
      </c>
      <c r="D60" s="380" t="s">
        <v>319</v>
      </c>
      <c r="E60" s="381" t="s">
        <v>307</v>
      </c>
      <c r="F60" s="382">
        <v>139</v>
      </c>
      <c r="G60" s="383" t="s">
        <v>2159</v>
      </c>
      <c r="H60" s="1087"/>
      <c r="I60" s="384">
        <f>IFERROR(VLOOKUP(U60,プルダウンリスト!$D$15:$E$70,2,FALSE),"")</f>
        <v>0</v>
      </c>
      <c r="J60" s="384">
        <f>IFERROR(ROUNDDOWN(F60*I60/1000,0),"")</f>
        <v>0</v>
      </c>
      <c r="K60" s="1087" t="s">
        <v>71</v>
      </c>
      <c r="L60" s="1087" t="s">
        <v>71</v>
      </c>
      <c r="M60" s="1087" t="s">
        <v>71</v>
      </c>
      <c r="N60" s="1087" t="s">
        <v>71</v>
      </c>
      <c r="O60" s="1087" t="s">
        <v>71</v>
      </c>
      <c r="P60" s="385" t="s">
        <v>405</v>
      </c>
      <c r="Q60" s="381"/>
      <c r="R60" s="380" t="s">
        <v>261</v>
      </c>
      <c r="S60" s="1088"/>
      <c r="U60" s="887" t="str">
        <f>$S$14&amp;E60&amp;G60</f>
        <v>畑交付対象外（田畑混在地）</v>
      </c>
    </row>
    <row ht="18" customHeight="1" r="61" spans="1:21" s="198" customFormat="1">
      <c r="A61" s="379" t="s">
        <v>945</v>
      </c>
      <c r="B61" s="380" t="s">
        <v>199</v>
      </c>
      <c r="C61" s="380" t="s">
        <v>422</v>
      </c>
      <c r="D61" s="380" t="s">
        <v>322</v>
      </c>
      <c r="E61" s="381" t="s">
        <v>308</v>
      </c>
      <c r="F61" s="382">
        <v>1590</v>
      </c>
      <c r="G61" s="383" t="s">
        <v>258</v>
      </c>
      <c r="H61" s="1087"/>
      <c r="I61" s="384">
        <f>IFERROR(VLOOKUP(U61,プルダウンリスト!$D$15:$E$70,2,FALSE),"")</f>
        <v>8400</v>
      </c>
      <c r="J61" s="384">
        <f>IFERROR(ROUNDDOWN(F61*I61/1000,0),"")</f>
        <v>13356</v>
      </c>
      <c r="K61" s="1087" t="s">
        <v>71</v>
      </c>
      <c r="L61" s="1087" t="s">
        <v>71</v>
      </c>
      <c r="M61" s="1087" t="s">
        <v>71</v>
      </c>
      <c r="N61" s="1087" t="s">
        <v>71</v>
      </c>
      <c r="O61" s="1087" t="s">
        <v>71</v>
      </c>
      <c r="P61" s="385" t="s">
        <v>405</v>
      </c>
      <c r="Q61" s="381"/>
      <c r="R61" s="380" t="s">
        <v>261</v>
      </c>
      <c r="S61" s="1088"/>
      <c r="U61" s="887" t="str">
        <f>$S$14&amp;E61&amp;G61</f>
        <v>草地急傾斜</v>
      </c>
    </row>
    <row ht="18" customHeight="1" r="62" spans="1:21" s="198" customFormat="1">
      <c r="A62" s="379" t="s">
        <v>945</v>
      </c>
      <c r="B62" s="380" t="s">
        <v>199</v>
      </c>
      <c r="C62" s="380" t="s">
        <v>422</v>
      </c>
      <c r="D62" s="380" t="s">
        <v>260</v>
      </c>
      <c r="E62" s="381" t="s">
        <v>308</v>
      </c>
      <c r="F62" s="382">
        <v>1444</v>
      </c>
      <c r="G62" s="383" t="s">
        <v>258</v>
      </c>
      <c r="H62" s="1087"/>
      <c r="I62" s="384">
        <f>IFERROR(VLOOKUP(U62,プルダウンリスト!$D$15:$E$70,2,FALSE),"")</f>
        <v>8400</v>
      </c>
      <c r="J62" s="384">
        <f>IFERROR(ROUNDDOWN(F62*I62/1000,0),"")</f>
        <v>12129</v>
      </c>
      <c r="K62" s="1087" t="s">
        <v>71</v>
      </c>
      <c r="L62" s="1087" t="s">
        <v>71</v>
      </c>
      <c r="M62" s="1087" t="s">
        <v>71</v>
      </c>
      <c r="N62" s="1087" t="s">
        <v>71</v>
      </c>
      <c r="O62" s="1087" t="s">
        <v>71</v>
      </c>
      <c r="P62" s="385" t="s">
        <v>405</v>
      </c>
      <c r="Q62" s="381"/>
      <c r="R62" s="380" t="s">
        <v>261</v>
      </c>
      <c r="S62" s="1088"/>
      <c r="U62" s="887" t="str">
        <f>$S$14&amp;E62&amp;G62</f>
        <v>草地急傾斜</v>
      </c>
    </row>
    <row ht="18" customHeight="1" r="63" spans="1:21" s="198" customFormat="1">
      <c r="A63" s="379" t="s">
        <v>945</v>
      </c>
      <c r="B63" s="380" t="s">
        <v>199</v>
      </c>
      <c r="C63" s="380" t="s">
        <v>422</v>
      </c>
      <c r="D63" s="380" t="s">
        <v>313</v>
      </c>
      <c r="E63" s="381" t="s">
        <v>302</v>
      </c>
      <c r="F63" s="382">
        <v>1105</v>
      </c>
      <c r="G63" s="383" t="s">
        <v>258</v>
      </c>
      <c r="H63" s="1087"/>
      <c r="I63" s="384">
        <f>IFERROR(VLOOKUP(U63,プルダウンリスト!$D$15:$E$70,2,FALSE),"")</f>
        <v>16800</v>
      </c>
      <c r="J63" s="384">
        <f>IFERROR(ROUNDDOWN(F63*I63/1000,0),"")</f>
        <v>18564</v>
      </c>
      <c r="K63" s="1087" t="s">
        <v>71</v>
      </c>
      <c r="L63" s="1087" t="s">
        <v>71</v>
      </c>
      <c r="M63" s="1087" t="s">
        <v>71</v>
      </c>
      <c r="N63" s="1087"/>
      <c r="O63" s="1087" t="s">
        <v>71</v>
      </c>
      <c r="P63" s="385" t="s">
        <v>405</v>
      </c>
      <c r="Q63" s="381"/>
      <c r="R63" s="380" t="s">
        <v>261</v>
      </c>
      <c r="S63" s="1088"/>
      <c r="U63" s="887" t="str">
        <f>$S$14&amp;E63&amp;G63</f>
        <v>田急傾斜</v>
      </c>
    </row>
    <row ht="18" customHeight="1" r="64" spans="1:21" s="198" customFormat="1">
      <c r="A64" s="379" t="s">
        <v>300</v>
      </c>
      <c r="B64" s="380" t="s">
        <v>199</v>
      </c>
      <c r="C64" s="380" t="s">
        <v>423</v>
      </c>
      <c r="D64" s="380" t="s">
        <v>318</v>
      </c>
      <c r="E64" s="381" t="s">
        <v>302</v>
      </c>
      <c r="F64" s="382">
        <v>84</v>
      </c>
      <c r="G64" s="383" t="s">
        <v>258</v>
      </c>
      <c r="H64" s="1087"/>
      <c r="I64" s="384">
        <f>IFERROR(VLOOKUP(U64,プルダウンリスト!$D$15:$E$70,2,FALSE),"")</f>
        <v>16800</v>
      </c>
      <c r="J64" s="384">
        <f>IFERROR(ROUNDDOWN(F64*I64/1000,0),"")</f>
        <v>1411</v>
      </c>
      <c r="K64" s="1087" t="s">
        <v>71</v>
      </c>
      <c r="L64" s="1087" t="s">
        <v>71</v>
      </c>
      <c r="M64" s="1087" t="s">
        <v>71</v>
      </c>
      <c r="N64" s="1087" t="s">
        <v>71</v>
      </c>
      <c r="O64" s="1087" t="s">
        <v>71</v>
      </c>
      <c r="P64" s="385" t="s">
        <v>405</v>
      </c>
      <c r="Q64" s="381"/>
      <c r="R64" s="380" t="s">
        <v>261</v>
      </c>
      <c r="S64" s="1088"/>
      <c r="U64" s="887" t="str">
        <f>$S$14&amp;E64&amp;G64</f>
        <v>田急傾斜</v>
      </c>
    </row>
    <row ht="18" customHeight="1" r="65" spans="1:21" s="198" customFormat="1">
      <c r="A65" s="379" t="s">
        <v>300</v>
      </c>
      <c r="B65" s="380" t="s">
        <v>199</v>
      </c>
      <c r="C65" s="380" t="s">
        <v>423</v>
      </c>
      <c r="D65" s="380" t="s">
        <v>319</v>
      </c>
      <c r="E65" s="381" t="s">
        <v>302</v>
      </c>
      <c r="F65" s="382">
        <v>220</v>
      </c>
      <c r="G65" s="383" t="s">
        <v>258</v>
      </c>
      <c r="H65" s="1087"/>
      <c r="I65" s="384">
        <f>IFERROR(VLOOKUP(U65,プルダウンリスト!$D$15:$E$70,2,FALSE),"")</f>
        <v>16800</v>
      </c>
      <c r="J65" s="384">
        <f>IFERROR(ROUNDDOWN(F65*I65/1000,0),"")</f>
        <v>3696</v>
      </c>
      <c r="K65" s="1087" t="s">
        <v>71</v>
      </c>
      <c r="L65" s="1087" t="s">
        <v>71</v>
      </c>
      <c r="M65" s="1087" t="s">
        <v>71</v>
      </c>
      <c r="N65" s="1087" t="s">
        <v>71</v>
      </c>
      <c r="O65" s="1087" t="s">
        <v>71</v>
      </c>
      <c r="P65" s="385" t="s">
        <v>405</v>
      </c>
      <c r="Q65" s="381"/>
      <c r="R65" s="380" t="s">
        <v>261</v>
      </c>
      <c r="S65" s="1088"/>
      <c r="U65" s="887" t="str">
        <f>$S$14&amp;E65&amp;G65</f>
        <v>田急傾斜</v>
      </c>
    </row>
    <row ht="18" customHeight="1" r="66" spans="1:21" s="198" customFormat="1">
      <c r="A66" s="379" t="s">
        <v>300</v>
      </c>
      <c r="B66" s="380" t="s">
        <v>199</v>
      </c>
      <c r="C66" s="380" t="s">
        <v>423</v>
      </c>
      <c r="D66" s="380" t="s">
        <v>322</v>
      </c>
      <c r="E66" s="381" t="s">
        <v>302</v>
      </c>
      <c r="F66" s="382">
        <v>275</v>
      </c>
      <c r="G66" s="383" t="s">
        <v>258</v>
      </c>
      <c r="H66" s="1087"/>
      <c r="I66" s="384">
        <f>IFERROR(VLOOKUP(U66,プルダウンリスト!$D$15:$E$70,2,FALSE),"")</f>
        <v>16800</v>
      </c>
      <c r="J66" s="384">
        <f>IFERROR(ROUNDDOWN(F66*I66/1000,0),"")</f>
        <v>4620</v>
      </c>
      <c r="K66" s="1087" t="s">
        <v>71</v>
      </c>
      <c r="L66" s="1087" t="s">
        <v>71</v>
      </c>
      <c r="M66" s="1087" t="s">
        <v>71</v>
      </c>
      <c r="N66" s="1087" t="s">
        <v>71</v>
      </c>
      <c r="O66" s="1087" t="s">
        <v>71</v>
      </c>
      <c r="P66" s="385" t="s">
        <v>405</v>
      </c>
      <c r="Q66" s="381"/>
      <c r="R66" s="380" t="s">
        <v>261</v>
      </c>
      <c r="S66" s="1088"/>
      <c r="U66" s="887" t="str">
        <f>$S$14&amp;E66&amp;G66</f>
        <v>田急傾斜</v>
      </c>
    </row>
    <row ht="18" customHeight="1" r="67" spans="1:21" s="198" customFormat="1">
      <c r="A67" s="379" t="s">
        <v>300</v>
      </c>
      <c r="B67" s="380" t="s">
        <v>199</v>
      </c>
      <c r="C67" s="380" t="s">
        <v>423</v>
      </c>
      <c r="D67" s="380" t="s">
        <v>323</v>
      </c>
      <c r="E67" s="381" t="s">
        <v>302</v>
      </c>
      <c r="F67" s="382">
        <v>189</v>
      </c>
      <c r="G67" s="383" t="s">
        <v>258</v>
      </c>
      <c r="H67" s="1087"/>
      <c r="I67" s="384">
        <f>IFERROR(VLOOKUP(U67,プルダウンリスト!$D$15:$E$70,2,FALSE),"")</f>
        <v>16800</v>
      </c>
      <c r="J67" s="384">
        <f>IFERROR(ROUNDDOWN(F67*I67/1000,0),"")</f>
        <v>3175</v>
      </c>
      <c r="K67" s="1087" t="s">
        <v>71</v>
      </c>
      <c r="L67" s="1087" t="s">
        <v>71</v>
      </c>
      <c r="M67" s="1087" t="s">
        <v>71</v>
      </c>
      <c r="N67" s="1087" t="s">
        <v>71</v>
      </c>
      <c r="O67" s="1087" t="s">
        <v>71</v>
      </c>
      <c r="P67" s="385" t="s">
        <v>405</v>
      </c>
      <c r="Q67" s="381"/>
      <c r="R67" s="380" t="s">
        <v>261</v>
      </c>
      <c r="S67" s="1088"/>
      <c r="U67" s="887" t="str">
        <f>$S$14&amp;E67&amp;G67</f>
        <v>田急傾斜</v>
      </c>
    </row>
    <row ht="18" customHeight="1" r="68" spans="1:21" s="198" customFormat="1">
      <c r="A68" s="379" t="s">
        <v>300</v>
      </c>
      <c r="B68" s="380" t="s">
        <v>199</v>
      </c>
      <c r="C68" s="380" t="s">
        <v>423</v>
      </c>
      <c r="D68" s="380" t="s">
        <v>260</v>
      </c>
      <c r="E68" s="381" t="s">
        <v>302</v>
      </c>
      <c r="F68" s="382">
        <v>912</v>
      </c>
      <c r="G68" s="383" t="s">
        <v>304</v>
      </c>
      <c r="H68" s="1087"/>
      <c r="I68" s="384">
        <f>IFERROR(VLOOKUP(U68,プルダウンリスト!$D$15:$E$70,2,FALSE),"")</f>
        <v>6400</v>
      </c>
      <c r="J68" s="384">
        <f>IFERROR(ROUNDDOWN(F68*I68/1000,0),"")</f>
        <v>5836</v>
      </c>
      <c r="K68" s="1087" t="s">
        <v>71</v>
      </c>
      <c r="L68" s="1087" t="s">
        <v>71</v>
      </c>
      <c r="M68" s="1087" t="s">
        <v>71</v>
      </c>
      <c r="N68" s="1087" t="s">
        <v>71</v>
      </c>
      <c r="O68" s="1087" t="s">
        <v>71</v>
      </c>
      <c r="P68" s="385" t="s">
        <v>405</v>
      </c>
      <c r="Q68" s="381"/>
      <c r="R68" s="380" t="s">
        <v>261</v>
      </c>
      <c r="S68" s="1088"/>
      <c r="U68" s="887" t="str">
        <f>$S$14&amp;E68&amp;G68</f>
        <v>田高齢化・耕作放棄率</v>
      </c>
    </row>
    <row ht="18" customHeight="1" r="69" spans="1:21" s="198" customFormat="1">
      <c r="A69" s="379" t="s">
        <v>300</v>
      </c>
      <c r="B69" s="380" t="s">
        <v>199</v>
      </c>
      <c r="C69" s="380" t="s">
        <v>423</v>
      </c>
      <c r="D69" s="380" t="s">
        <v>313</v>
      </c>
      <c r="E69" s="381" t="s">
        <v>302</v>
      </c>
      <c r="F69" s="382">
        <v>979</v>
      </c>
      <c r="G69" s="383" t="s">
        <v>213</v>
      </c>
      <c r="H69" s="1087"/>
      <c r="I69" s="384">
        <f>IFERROR(VLOOKUP(U69,プルダウンリスト!$D$15:$E$70,2,FALSE),"")</f>
        <v>6400</v>
      </c>
      <c r="J69" s="384">
        <f>IFERROR(ROUNDDOWN(F69*I69/1000,0),"")</f>
        <v>6265</v>
      </c>
      <c r="K69" s="1087" t="s">
        <v>71</v>
      </c>
      <c r="L69" s="1087" t="s">
        <v>71</v>
      </c>
      <c r="M69" s="1087" t="s">
        <v>71</v>
      </c>
      <c r="N69" s="1087" t="s">
        <v>71</v>
      </c>
      <c r="O69" s="1087" t="s">
        <v>71</v>
      </c>
      <c r="P69" s="385" t="s">
        <v>405</v>
      </c>
      <c r="Q69" s="381"/>
      <c r="R69" s="380" t="s">
        <v>261</v>
      </c>
      <c r="S69" s="1088"/>
      <c r="U69" s="887" t="str">
        <f>$S$14&amp;E69&amp;G69</f>
        <v>田小区画・不整形</v>
      </c>
    </row>
    <row ht="18" customHeight="1" r="70" spans="1:21" s="198" customFormat="1">
      <c r="A70" s="379" t="s">
        <v>300</v>
      </c>
      <c r="B70" s="380" t="s">
        <v>199</v>
      </c>
      <c r="C70" s="380" t="s">
        <v>423</v>
      </c>
      <c r="D70" s="380" t="s">
        <v>314</v>
      </c>
      <c r="E70" s="381" t="s">
        <v>302</v>
      </c>
      <c r="F70" s="382">
        <v>357</v>
      </c>
      <c r="G70" s="383" t="s">
        <v>258</v>
      </c>
      <c r="H70" s="1087"/>
      <c r="I70" s="384">
        <f>IFERROR(VLOOKUP(U70,プルダウンリスト!$D$15:$E$70,2,FALSE),"")</f>
        <v>16800</v>
      </c>
      <c r="J70" s="384">
        <f>IFERROR(ROUNDDOWN(F70*I70/1000,0),"")</f>
        <v>5997</v>
      </c>
      <c r="K70" s="1087" t="s">
        <v>71</v>
      </c>
      <c r="L70" s="1087" t="s">
        <v>71</v>
      </c>
      <c r="M70" s="1087" t="s">
        <v>71</v>
      </c>
      <c r="N70" s="1087" t="s">
        <v>71</v>
      </c>
      <c r="O70" s="1087" t="s">
        <v>71</v>
      </c>
      <c r="P70" s="385" t="s">
        <v>405</v>
      </c>
      <c r="Q70" s="381"/>
      <c r="R70" s="380" t="s">
        <v>261</v>
      </c>
      <c r="S70" s="1088" t="s">
        <v>103</v>
      </c>
      <c r="U70" s="887" t="str">
        <f>$S$14&amp;E70&amp;G70</f>
        <v>田急傾斜</v>
      </c>
    </row>
    <row ht="18" customHeight="1" r="71" spans="1:21" s="198" customFormat="1">
      <c r="A71" s="379" t="s">
        <v>300</v>
      </c>
      <c r="B71" s="380" t="s">
        <v>199</v>
      </c>
      <c r="C71" s="380" t="s">
        <v>423</v>
      </c>
      <c r="D71" s="380" t="s">
        <v>315</v>
      </c>
      <c r="E71" s="381" t="s">
        <v>302</v>
      </c>
      <c r="F71" s="382">
        <v>543</v>
      </c>
      <c r="G71" s="383" t="s">
        <v>258</v>
      </c>
      <c r="H71" s="1087"/>
      <c r="I71" s="384">
        <f>IFERROR(VLOOKUP(U71,プルダウンリスト!$D$15:$E$70,2,FALSE),"")</f>
        <v>16800</v>
      </c>
      <c r="J71" s="384">
        <f>IFERROR(ROUNDDOWN(F71*I71/1000,0),"")</f>
        <v>9122</v>
      </c>
      <c r="K71" s="1087" t="s">
        <v>71</v>
      </c>
      <c r="L71" s="1087" t="s">
        <v>71</v>
      </c>
      <c r="M71" s="1087" t="s">
        <v>71</v>
      </c>
      <c r="N71" s="1087" t="s">
        <v>71</v>
      </c>
      <c r="O71" s="1087" t="s">
        <v>71</v>
      </c>
      <c r="P71" s="385" t="s">
        <v>405</v>
      </c>
      <c r="Q71" s="381"/>
      <c r="R71" s="380" t="s">
        <v>261</v>
      </c>
      <c r="S71" s="1088"/>
      <c r="U71" s="887" t="str">
        <f>$S$14&amp;E71&amp;G71</f>
        <v>田急傾斜</v>
      </c>
    </row>
    <row ht="18" customHeight="1" r="72" spans="1:21" s="198" customFormat="1">
      <c r="A72" s="379" t="s">
        <v>300</v>
      </c>
      <c r="B72" s="380" t="s">
        <v>199</v>
      </c>
      <c r="C72" s="380" t="s">
        <v>423</v>
      </c>
      <c r="D72" s="380" t="s">
        <v>316</v>
      </c>
      <c r="E72" s="381" t="s">
        <v>302</v>
      </c>
      <c r="F72" s="382">
        <v>194</v>
      </c>
      <c r="G72" s="383" t="s">
        <v>258</v>
      </c>
      <c r="H72" s="1087"/>
      <c r="I72" s="384">
        <f>IFERROR(VLOOKUP(U72,プルダウンリスト!$D$15:$E$70,2,FALSE),"")</f>
        <v>16800</v>
      </c>
      <c r="J72" s="384">
        <f>IFERROR(ROUNDDOWN(F72*I72/1000,0),"")</f>
        <v>3259</v>
      </c>
      <c r="K72" s="1087" t="s">
        <v>71</v>
      </c>
      <c r="L72" s="1087" t="s">
        <v>71</v>
      </c>
      <c r="M72" s="1087" t="s">
        <v>71</v>
      </c>
      <c r="N72" s="1087" t="s">
        <v>71</v>
      </c>
      <c r="O72" s="1087" t="s">
        <v>71</v>
      </c>
      <c r="P72" s="385" t="s">
        <v>405</v>
      </c>
      <c r="Q72" s="381"/>
      <c r="R72" s="380" t="s">
        <v>261</v>
      </c>
      <c r="S72" s="1088"/>
      <c r="U72" s="887" t="str">
        <f>$S$14&amp;E72&amp;G72</f>
        <v>田急傾斜</v>
      </c>
    </row>
    <row ht="18" customHeight="1" r="73" spans="1:21" s="198" customFormat="1">
      <c r="A73" s="379" t="s">
        <v>300</v>
      </c>
      <c r="B73" s="380" t="s">
        <v>199</v>
      </c>
      <c r="C73" s="380" t="s">
        <v>423</v>
      </c>
      <c r="D73" s="380" t="s">
        <v>317</v>
      </c>
      <c r="E73" s="381" t="s">
        <v>302</v>
      </c>
      <c r="F73" s="382">
        <v>56</v>
      </c>
      <c r="G73" s="383" t="s">
        <v>258</v>
      </c>
      <c r="H73" s="1087"/>
      <c r="I73" s="384">
        <f>IFERROR(VLOOKUP(U73,プルダウンリスト!$D$15:$E$70,2,FALSE),"")</f>
        <v>16800</v>
      </c>
      <c r="J73" s="384">
        <f>IFERROR(ROUNDDOWN(F73*I73/1000,0),"")</f>
        <v>940</v>
      </c>
      <c r="K73" s="1087" t="s">
        <v>71</v>
      </c>
      <c r="L73" s="1087" t="s">
        <v>71</v>
      </c>
      <c r="M73" s="1087" t="s">
        <v>71</v>
      </c>
      <c r="N73" s="1087" t="s">
        <v>71</v>
      </c>
      <c r="O73" s="1087" t="s">
        <v>71</v>
      </c>
      <c r="P73" s="385" t="s">
        <v>405</v>
      </c>
      <c r="Q73" s="381"/>
      <c r="R73" s="380" t="s">
        <v>261</v>
      </c>
      <c r="S73" s="1088"/>
      <c r="U73" s="887" t="str">
        <f>$S$14&amp;E73&amp;G73</f>
        <v>田急傾斜</v>
      </c>
    </row>
    <row ht="18" customHeight="1" r="74" spans="1:21" s="198" customFormat="1">
      <c r="A74" s="379" t="s">
        <v>300</v>
      </c>
      <c r="B74" s="380" t="s">
        <v>199</v>
      </c>
      <c r="C74" s="380" t="s">
        <v>423</v>
      </c>
      <c r="D74" s="380" t="s">
        <v>318</v>
      </c>
      <c r="E74" s="381" t="s">
        <v>302</v>
      </c>
      <c r="F74" s="382">
        <v>637</v>
      </c>
      <c r="G74" s="383" t="s">
        <v>258</v>
      </c>
      <c r="H74" s="1087"/>
      <c r="I74" s="384">
        <f>IFERROR(VLOOKUP(U74,プルダウンリスト!$D$15:$E$70,2,FALSE),"")</f>
        <v>16800</v>
      </c>
      <c r="J74" s="384">
        <f>IFERROR(ROUNDDOWN(F74*I74/1000,0),"")</f>
        <v>10701</v>
      </c>
      <c r="K74" s="1087" t="s">
        <v>71</v>
      </c>
      <c r="L74" s="1087" t="s">
        <v>71</v>
      </c>
      <c r="M74" s="1087" t="s">
        <v>71</v>
      </c>
      <c r="N74" s="1087" t="s">
        <v>71</v>
      </c>
      <c r="O74" s="1087" t="s">
        <v>71</v>
      </c>
      <c r="P74" s="385" t="s">
        <v>405</v>
      </c>
      <c r="Q74" s="381"/>
      <c r="R74" s="380" t="s">
        <v>261</v>
      </c>
      <c r="S74" s="1088"/>
      <c r="U74" s="887" t="str">
        <f>$S$14&amp;E74&amp;G74</f>
        <v>田急傾斜</v>
      </c>
    </row>
    <row ht="18" customHeight="1" r="75" spans="1:21" s="198" customFormat="1">
      <c r="A75" s="379" t="s">
        <v>300</v>
      </c>
      <c r="B75" s="380" t="s">
        <v>199</v>
      </c>
      <c r="C75" s="380" t="s">
        <v>423</v>
      </c>
      <c r="D75" s="380" t="s">
        <v>319</v>
      </c>
      <c r="E75" s="381" t="s">
        <v>307</v>
      </c>
      <c r="F75" s="382">
        <v>557</v>
      </c>
      <c r="G75" s="383" t="s">
        <v>259</v>
      </c>
      <c r="H75" s="1087"/>
      <c r="I75" s="384">
        <f>IFERROR(VLOOKUP(U75,プルダウンリスト!$D$15:$E$70,2,FALSE),"")</f>
        <v>2800</v>
      </c>
      <c r="J75" s="384">
        <f>IFERROR(ROUNDDOWN(F75*I75/1000,0),"")</f>
        <v>1559</v>
      </c>
      <c r="K75" s="1087" t="s">
        <v>71</v>
      </c>
      <c r="L75" s="1087" t="s">
        <v>71</v>
      </c>
      <c r="M75" s="1087" t="s">
        <v>71</v>
      </c>
      <c r="N75" s="1087" t="s">
        <v>71</v>
      </c>
      <c r="O75" s="1087" t="s">
        <v>71</v>
      </c>
      <c r="P75" s="385" t="s">
        <v>405</v>
      </c>
      <c r="Q75" s="381"/>
      <c r="R75" s="380" t="s">
        <v>261</v>
      </c>
      <c r="S75" s="1088"/>
      <c r="U75" s="887" t="str">
        <f>$S$14&amp;E75&amp;G75</f>
        <v>畑特認基準</v>
      </c>
    </row>
    <row ht="18" customHeight="1" r="76" spans="1:21" s="198" customFormat="1">
      <c r="A76" s="379" t="s">
        <v>300</v>
      </c>
      <c r="B76" s="380" t="s">
        <v>199</v>
      </c>
      <c r="C76" s="380" t="s">
        <v>424</v>
      </c>
      <c r="D76" s="380" t="s">
        <v>425</v>
      </c>
      <c r="E76" s="381" t="s">
        <v>307</v>
      </c>
      <c r="F76" s="382">
        <v>39</v>
      </c>
      <c r="G76" s="383" t="s">
        <v>2159</v>
      </c>
      <c r="H76" s="1087"/>
      <c r="I76" s="384">
        <f>IFERROR(VLOOKUP(U76,プルダウンリスト!$D$15:$E$70,2,FALSE),"")</f>
        <v>0</v>
      </c>
      <c r="J76" s="384">
        <f>IFERROR(ROUNDDOWN(F76*I76/1000,0),"")</f>
        <v>0</v>
      </c>
      <c r="K76" s="1087" t="s">
        <v>71</v>
      </c>
      <c r="L76" s="1087" t="s">
        <v>71</v>
      </c>
      <c r="M76" s="1087" t="s">
        <v>71</v>
      </c>
      <c r="N76" s="1087" t="s">
        <v>71</v>
      </c>
      <c r="O76" s="1087" t="s">
        <v>71</v>
      </c>
      <c r="P76" s="385" t="s">
        <v>405</v>
      </c>
      <c r="Q76" s="381"/>
      <c r="R76" s="380" t="s">
        <v>261</v>
      </c>
      <c r="S76" s="1088"/>
      <c r="U76" s="887" t="str">
        <f>$S$14&amp;E76&amp;G76</f>
        <v>畑交付対象外（田畑混在地）</v>
      </c>
    </row>
    <row ht="18" customHeight="1" r="77" spans="1:21" s="198" customFormat="1">
      <c r="A77" s="379" t="s">
        <v>300</v>
      </c>
      <c r="B77" s="380" t="s">
        <v>199</v>
      </c>
      <c r="C77" s="380" t="s">
        <v>424</v>
      </c>
      <c r="D77" s="380" t="s">
        <v>426</v>
      </c>
      <c r="E77" s="381" t="s">
        <v>307</v>
      </c>
      <c r="F77" s="382">
        <v>3692</v>
      </c>
      <c r="G77" s="383" t="s">
        <v>303</v>
      </c>
      <c r="H77" s="1087"/>
      <c r="I77" s="384">
        <f>IFERROR(VLOOKUP(U77,プルダウンリスト!$D$15:$E$70,2,FALSE),"")</f>
        <v>2800</v>
      </c>
      <c r="J77" s="384">
        <f>IFERROR(ROUNDDOWN(F77*I77/1000,0),"")</f>
        <v>10337</v>
      </c>
      <c r="K77" s="1087" t="s">
        <v>71</v>
      </c>
      <c r="L77" s="1087" t="s">
        <v>71</v>
      </c>
      <c r="M77" s="1087" t="s">
        <v>71</v>
      </c>
      <c r="N77" s="1087" t="s">
        <v>71</v>
      </c>
      <c r="O77" s="1087" t="s">
        <v>71</v>
      </c>
      <c r="P77" s="385" t="s">
        <v>405</v>
      </c>
      <c r="Q77" s="381"/>
      <c r="R77" s="380" t="s">
        <v>261</v>
      </c>
      <c r="S77" s="1088"/>
      <c r="U77" s="887" t="str">
        <f>$S$14&amp;E77&amp;G77</f>
        <v>畑緩傾斜</v>
      </c>
    </row>
    <row ht="18" customHeight="1" r="78" spans="1:21" s="198" customFormat="1">
      <c r="A78" s="379" t="s">
        <v>300</v>
      </c>
      <c r="B78" s="380" t="s">
        <v>199</v>
      </c>
      <c r="C78" s="380" t="s">
        <v>430</v>
      </c>
      <c r="D78" s="380" t="s">
        <v>426</v>
      </c>
      <c r="E78" s="381" t="s">
        <v>308</v>
      </c>
      <c r="F78" s="382">
        <v>110</v>
      </c>
      <c r="G78" s="383" t="s">
        <v>258</v>
      </c>
      <c r="H78" s="1087"/>
      <c r="I78" s="384">
        <f>IFERROR(VLOOKUP(U78,プルダウンリスト!$D$15:$E$70,2,FALSE),"")</f>
        <v>8400</v>
      </c>
      <c r="J78" s="384">
        <f>IFERROR(ROUNDDOWN(F78*I78/1000,0),"")</f>
        <v>924</v>
      </c>
      <c r="K78" s="1087" t="s">
        <v>71</v>
      </c>
      <c r="L78" s="1087" t="s">
        <v>71</v>
      </c>
      <c r="M78" s="1087" t="s">
        <v>71</v>
      </c>
      <c r="N78" s="1087" t="s">
        <v>71</v>
      </c>
      <c r="O78" s="1087" t="s">
        <v>71</v>
      </c>
      <c r="P78" s="385" t="s">
        <v>405</v>
      </c>
      <c r="Q78" s="381"/>
      <c r="R78" s="380" t="s">
        <v>261</v>
      </c>
      <c r="S78" s="1088"/>
      <c r="U78" s="887" t="str">
        <f>$S$14&amp;E78&amp;G78</f>
        <v>草地急傾斜</v>
      </c>
    </row>
    <row ht="18" customHeight="1" r="79" spans="1:21" s="198" customFormat="1">
      <c r="A79" s="379" t="s">
        <v>300</v>
      </c>
      <c r="B79" s="380" t="s">
        <v>199</v>
      </c>
      <c r="C79" s="380" t="s">
        <v>430</v>
      </c>
      <c r="D79" s="380" t="s">
        <v>426</v>
      </c>
      <c r="E79" s="381" t="s">
        <v>308</v>
      </c>
      <c r="F79" s="382">
        <v>120</v>
      </c>
      <c r="G79" s="383" t="s">
        <v>303</v>
      </c>
      <c r="H79" s="1087"/>
      <c r="I79" s="384">
        <f>IFERROR(VLOOKUP(U79,プルダウンリスト!$D$15:$E$70,2,FALSE),"")</f>
        <v>2400</v>
      </c>
      <c r="J79" s="384">
        <f>IFERROR(ROUNDDOWN(F79*I79/1000,0),"")</f>
        <v>288</v>
      </c>
      <c r="K79" s="1087" t="s">
        <v>71</v>
      </c>
      <c r="L79" s="1087" t="s">
        <v>71</v>
      </c>
      <c r="M79" s="1087" t="s">
        <v>71</v>
      </c>
      <c r="N79" s="1087"/>
      <c r="O79" s="1087" t="s">
        <v>103</v>
      </c>
      <c r="P79" s="385" t="s">
        <v>405</v>
      </c>
      <c r="Q79" s="381"/>
      <c r="R79" s="380" t="s">
        <v>261</v>
      </c>
      <c r="S79" s="1088"/>
      <c r="U79" s="887" t="str">
        <f>$S$14&amp;E79&amp;G79</f>
        <v>草地緩傾斜</v>
      </c>
    </row>
    <row ht="18" customHeight="1" r="80" spans="1:21" s="198" customFormat="1">
      <c r="A80" s="379" t="s">
        <v>300</v>
      </c>
      <c r="B80" s="380" t="s">
        <v>199</v>
      </c>
      <c r="C80" s="380" t="s">
        <v>430</v>
      </c>
      <c r="D80" s="380" t="s">
        <v>426</v>
      </c>
      <c r="E80" s="381" t="s">
        <v>308</v>
      </c>
      <c r="F80" s="382">
        <v>130</v>
      </c>
      <c r="G80" s="383" t="s">
        <v>304</v>
      </c>
      <c r="H80" s="1087"/>
      <c r="I80" s="384">
        <f>IFERROR(VLOOKUP(U80,プルダウンリスト!$D$15:$E$70,2,FALSE),"")</f>
        <v>2400</v>
      </c>
      <c r="J80" s="384">
        <f>IFERROR(ROUNDDOWN(F80*I80/1000,0),"")</f>
        <v>312</v>
      </c>
      <c r="K80" s="1087" t="s">
        <v>71</v>
      </c>
      <c r="L80" s="1087" t="s">
        <v>71</v>
      </c>
      <c r="M80" s="1087" t="s">
        <v>71</v>
      </c>
      <c r="N80" s="1087" t="s">
        <v>71</v>
      </c>
      <c r="O80" s="1087" t="s">
        <v>71</v>
      </c>
      <c r="P80" s="385" t="s">
        <v>405</v>
      </c>
      <c r="Q80" s="381"/>
      <c r="R80" s="380" t="s">
        <v>261</v>
      </c>
      <c r="S80" s="1088"/>
      <c r="U80" s="887" t="str">
        <f>$S$14&amp;E80&amp;G80</f>
        <v>草地高齢化・耕作放棄率</v>
      </c>
    </row>
    <row ht="18" customHeight="1" r="81" spans="1:28" s="198" customFormat="1">
      <c r="A81" s="379" t="s">
        <v>300</v>
      </c>
      <c r="B81" s="380" t="s">
        <v>199</v>
      </c>
      <c r="C81" s="380" t="s">
        <v>430</v>
      </c>
      <c r="D81" s="380" t="s">
        <v>426</v>
      </c>
      <c r="E81" s="381" t="s">
        <v>308</v>
      </c>
      <c r="F81" s="382">
        <v>140</v>
      </c>
      <c r="G81" s="383" t="s">
        <v>310</v>
      </c>
      <c r="H81" s="1087"/>
      <c r="I81" s="384">
        <f>IFERROR(VLOOKUP(U81,プルダウンリスト!$D$15:$E$70,2,FALSE),"")</f>
        <v>1200</v>
      </c>
      <c r="J81" s="384">
        <f>IFERROR(ROUNDDOWN(F81*I81/1000,0),"")</f>
        <v>168</v>
      </c>
      <c r="K81" s="1087" t="s">
        <v>71</v>
      </c>
      <c r="L81" s="1087" t="s">
        <v>71</v>
      </c>
      <c r="M81" s="1087" t="s">
        <v>71</v>
      </c>
      <c r="N81" s="1087" t="s">
        <v>71</v>
      </c>
      <c r="O81" s="1087" t="s">
        <v>71</v>
      </c>
      <c r="P81" s="385" t="s">
        <v>405</v>
      </c>
      <c r="Q81" s="381"/>
      <c r="R81" s="380" t="s">
        <v>261</v>
      </c>
      <c r="S81" s="1088"/>
      <c r="U81" s="887" t="str">
        <f>$S$14&amp;E81&amp;G81</f>
        <v>草地草地比率の高い草地</v>
      </c>
    </row>
    <row ht="18" customHeight="1" r="82" spans="1:28" s="198" customFormat="1">
      <c r="A82" s="379" t="s">
        <v>300</v>
      </c>
      <c r="B82" s="380" t="s">
        <v>199</v>
      </c>
      <c r="C82" s="380" t="s">
        <v>430</v>
      </c>
      <c r="D82" s="380" t="s">
        <v>426</v>
      </c>
      <c r="E82" s="381" t="s">
        <v>308</v>
      </c>
      <c r="F82" s="382">
        <v>150</v>
      </c>
      <c r="G82" s="383" t="s">
        <v>259</v>
      </c>
      <c r="H82" s="1087"/>
      <c r="I82" s="384">
        <f>IFERROR(VLOOKUP(U82,プルダウンリスト!$D$15:$E$70,2,FALSE),"")</f>
        <v>2400</v>
      </c>
      <c r="J82" s="384">
        <f>IFERROR(ROUNDDOWN(F82*I82/1000,0),"")</f>
        <v>360</v>
      </c>
      <c r="K82" s="1087"/>
      <c r="L82" s="1087" t="s">
        <v>71</v>
      </c>
      <c r="M82" s="1087" t="s">
        <v>71</v>
      </c>
      <c r="N82" s="1087" t="s">
        <v>71</v>
      </c>
      <c r="O82" s="1087" t="s">
        <v>71</v>
      </c>
      <c r="P82" s="385" t="s">
        <v>405</v>
      </c>
      <c r="Q82" s="381"/>
      <c r="R82" s="380" t="s">
        <v>261</v>
      </c>
      <c r="S82" s="1088"/>
      <c r="U82" s="887" t="str">
        <f>$S$14&amp;E82&amp;G82</f>
        <v>草地特認基準</v>
      </c>
    </row>
    <row ht="18" customHeight="1" r="83" spans="1:28" s="198" customFormat="1">
      <c r="A83" s="379" t="s">
        <v>300</v>
      </c>
      <c r="B83" s="380" t="s">
        <v>199</v>
      </c>
      <c r="C83" s="380" t="s">
        <v>430</v>
      </c>
      <c r="D83" s="380" t="s">
        <v>426</v>
      </c>
      <c r="E83" s="381" t="s">
        <v>308</v>
      </c>
      <c r="F83" s="382">
        <v>160</v>
      </c>
      <c r="G83" s="383" t="s">
        <v>2163</v>
      </c>
      <c r="H83" s="1087"/>
      <c r="I83" s="384">
        <f>IFERROR(VLOOKUP(U83,プルダウンリスト!$D$15:$E$70,2,FALSE),"")</f>
        <v>0</v>
      </c>
      <c r="J83" s="384">
        <f>IFERROR(ROUNDDOWN(F83*I83/1000,0),"")</f>
        <v>0</v>
      </c>
      <c r="K83" s="1087" t="s">
        <v>71</v>
      </c>
      <c r="L83" s="1087" t="s">
        <v>71</v>
      </c>
      <c r="M83" s="1087" t="s">
        <v>71</v>
      </c>
      <c r="N83" s="1087" t="s">
        <v>71</v>
      </c>
      <c r="O83" s="1087" t="s">
        <v>71</v>
      </c>
      <c r="P83" s="385" t="s">
        <v>405</v>
      </c>
      <c r="Q83" s="381"/>
      <c r="R83" s="380" t="s">
        <v>261</v>
      </c>
      <c r="S83" s="1088"/>
      <c r="U83" s="887" t="str">
        <f>$S$14&amp;E83&amp;G83</f>
        <v>草地交付対象外（田草地混在地以外）</v>
      </c>
    </row>
    <row ht="18" customHeight="1" r="84" spans="1:28" s="198" customFormat="1">
      <c r="A84" s="379" t="s">
        <v>300</v>
      </c>
      <c r="B84" s="380" t="s">
        <v>199</v>
      </c>
      <c r="C84" s="380" t="s">
        <v>430</v>
      </c>
      <c r="D84" s="380" t="s">
        <v>426</v>
      </c>
      <c r="E84" s="381" t="s">
        <v>308</v>
      </c>
      <c r="F84" s="382">
        <v>170</v>
      </c>
      <c r="G84" s="383" t="s">
        <v>2161</v>
      </c>
      <c r="H84" s="1087"/>
      <c r="I84" s="384">
        <f>IFERROR(VLOOKUP(U84,プルダウンリスト!$D$15:$E$70,2,FALSE),"")</f>
        <v>0</v>
      </c>
      <c r="J84" s="384">
        <f>IFERROR(ROUNDDOWN(F84*I84/1000,0),"")</f>
        <v>0</v>
      </c>
      <c r="K84" s="1087" t="s">
        <v>71</v>
      </c>
      <c r="L84" s="1087" t="s">
        <v>71</v>
      </c>
      <c r="M84" s="1087" t="s">
        <v>71</v>
      </c>
      <c r="N84" s="1087" t="s">
        <v>71</v>
      </c>
      <c r="O84" s="1087" t="s">
        <v>71</v>
      </c>
      <c r="P84" s="385" t="s">
        <v>405</v>
      </c>
      <c r="Q84" s="381"/>
      <c r="R84" s="380" t="s">
        <v>261</v>
      </c>
      <c r="S84" s="1088"/>
      <c r="U84" s="887" t="str">
        <f>$S$14&amp;E84&amp;G84</f>
        <v>草地交付対象外（田草地混在地）</v>
      </c>
    </row>
    <row ht="18" customHeight="1" r="85" spans="1:28" s="198" customFormat="1">
      <c r="A85" s="379" t="s">
        <v>300</v>
      </c>
      <c r="B85" s="380" t="s">
        <v>199</v>
      </c>
      <c r="C85" s="380" t="s">
        <v>431</v>
      </c>
      <c r="D85" s="380" t="s">
        <v>426</v>
      </c>
      <c r="E85" s="381" t="s">
        <v>309</v>
      </c>
      <c r="F85" s="382">
        <v>210</v>
      </c>
      <c r="G85" s="383" t="s">
        <v>258</v>
      </c>
      <c r="H85" s="1087"/>
      <c r="I85" s="384">
        <f>IFERROR(VLOOKUP(U85,プルダウンリスト!$D$15:$E$70,2,FALSE),"")</f>
        <v>800</v>
      </c>
      <c r="J85" s="384">
        <f>IFERROR(ROUNDDOWN(F85*I85/1000,0),"")</f>
        <v>168</v>
      </c>
      <c r="K85" s="1087" t="s">
        <v>71</v>
      </c>
      <c r="L85" s="1087" t="s">
        <v>71</v>
      </c>
      <c r="M85" s="1087" t="s">
        <v>71</v>
      </c>
      <c r="N85" s="1087" t="s">
        <v>71</v>
      </c>
      <c r="O85" s="1087" t="s">
        <v>71</v>
      </c>
      <c r="P85" s="385" t="s">
        <v>405</v>
      </c>
      <c r="Q85" s="381"/>
      <c r="R85" s="380" t="s">
        <v>261</v>
      </c>
      <c r="S85" s="1088"/>
      <c r="U85" s="887" t="str">
        <f>$S$14&amp;E85&amp;G85</f>
        <v>採草放牧地急傾斜</v>
      </c>
    </row>
    <row r="86" spans="1:28" s="191" customFormat="1">
      <c r="A86" s="379" t="s">
        <v>300</v>
      </c>
      <c r="B86" s="380" t="s">
        <v>199</v>
      </c>
      <c r="C86" s="380" t="s">
        <v>431</v>
      </c>
      <c r="D86" s="380" t="s">
        <v>426</v>
      </c>
      <c r="E86" s="381" t="s">
        <v>309</v>
      </c>
      <c r="F86" s="382">
        <v>220</v>
      </c>
      <c r="G86" s="383" t="s">
        <v>258</v>
      </c>
      <c r="H86" s="1087"/>
      <c r="I86" s="384">
        <f>IFERROR(VLOOKUP(U86,プルダウンリスト!$D$15:$E$70,2,FALSE),"")</f>
        <v>800</v>
      </c>
      <c r="J86" s="384">
        <f>IFERROR(ROUNDDOWN(F86*I86/1000,0),"")</f>
        <v>176</v>
      </c>
      <c r="K86" s="1087" t="s">
        <v>71</v>
      </c>
      <c r="L86" s="1087" t="s">
        <v>71</v>
      </c>
      <c r="M86" s="1087" t="s">
        <v>71</v>
      </c>
      <c r="N86" s="1087"/>
      <c r="O86" s="1087" t="s">
        <v>103</v>
      </c>
      <c r="P86" s="385" t="s">
        <v>405</v>
      </c>
      <c r="Q86" s="381"/>
      <c r="R86" s="380" t="s">
        <v>261</v>
      </c>
      <c r="S86" s="1088"/>
      <c r="T86" s="198"/>
      <c r="U86" s="887" t="str">
        <f>$S$14&amp;E86&amp;G86</f>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1087"/>
      <c r="I87" s="384">
        <f>IFERROR(VLOOKUP(U87,プルダウンリスト!$D$15:$E$70,2,FALSE),"")</f>
        <v>240</v>
      </c>
      <c r="J87" s="384">
        <f>IFERROR(ROUNDDOWN(F87*I87/1000,0),"")</f>
        <v>55</v>
      </c>
      <c r="K87" s="1087" t="s">
        <v>71</v>
      </c>
      <c r="L87" s="1087" t="s">
        <v>71</v>
      </c>
      <c r="M87" s="1087" t="s">
        <v>71</v>
      </c>
      <c r="N87" s="1087" t="s">
        <v>71</v>
      </c>
      <c r="O87" s="1087" t="s">
        <v>71</v>
      </c>
      <c r="P87" s="385" t="s">
        <v>405</v>
      </c>
      <c r="Q87" s="381"/>
      <c r="R87" s="380" t="s">
        <v>261</v>
      </c>
      <c r="S87" s="1088"/>
      <c r="T87" s="198"/>
      <c r="U87" s="887" t="str">
        <f>$S$14&amp;E87&amp;G87</f>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2162</v>
      </c>
      <c r="H88" s="1087"/>
      <c r="I88" s="384">
        <f>IFERROR(VLOOKUP(U88,プルダウンリスト!$D$15:$E$70,2,FALSE),"")</f>
        <v>0</v>
      </c>
      <c r="J88" s="384">
        <f>IFERROR(ROUNDDOWN(F88*I88/1000,0),"")</f>
        <v>0</v>
      </c>
      <c r="K88" s="1087" t="s">
        <v>71</v>
      </c>
      <c r="L88" s="1087" t="s">
        <v>71</v>
      </c>
      <c r="M88" s="1087" t="s">
        <v>71</v>
      </c>
      <c r="N88" s="1087" t="s">
        <v>71</v>
      </c>
      <c r="O88" s="1087" t="s">
        <v>71</v>
      </c>
      <c r="P88" s="385" t="s">
        <v>405</v>
      </c>
      <c r="Q88" s="381"/>
      <c r="R88" s="380" t="s">
        <v>261</v>
      </c>
      <c r="S88" s="1088"/>
      <c r="T88" s="198"/>
      <c r="U88" s="887" t="str">
        <f>$S$14&amp;E88&amp;G88</f>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2164</v>
      </c>
      <c r="H89" s="1087"/>
      <c r="I89" s="384">
        <f>IFERROR(VLOOKUP(U89,プルダウンリスト!$D$15:$E$70,2,FALSE),"")</f>
        <v>0</v>
      </c>
      <c r="J89" s="384">
        <f>IFERROR(ROUNDDOWN(F89*I89/1000,0),"")</f>
        <v>0</v>
      </c>
      <c r="K89" s="1087" t="s">
        <v>71</v>
      </c>
      <c r="L89" s="1087" t="s">
        <v>71</v>
      </c>
      <c r="M89" s="1087" t="s">
        <v>71</v>
      </c>
      <c r="N89" s="1087" t="s">
        <v>71</v>
      </c>
      <c r="O89" s="1087" t="s">
        <v>71</v>
      </c>
      <c r="P89" s="385" t="s">
        <v>405</v>
      </c>
      <c r="Q89" s="381"/>
      <c r="R89" s="380" t="s">
        <v>261</v>
      </c>
      <c r="S89" s="1088"/>
      <c r="T89" s="198"/>
      <c r="U89" s="887" t="str">
        <f>$S$14&amp;E89&amp;G89</f>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IFERROR(ROUNDDOWN(F90*I90/1000,0),"")</f>
        <v/>
      </c>
      <c r="K90" s="1087" t="s">
        <v>71</v>
      </c>
      <c r="L90" s="1087" t="s">
        <v>71</v>
      </c>
      <c r="M90" s="1087" t="s">
        <v>71</v>
      </c>
      <c r="N90" s="1087" t="s">
        <v>71</v>
      </c>
      <c r="O90" s="1087" t="s">
        <v>71</v>
      </c>
      <c r="P90" s="385"/>
      <c r="Q90" s="381"/>
      <c r="R90" s="380"/>
      <c r="S90" s="1088"/>
      <c r="T90" s="198"/>
      <c r="U90" s="887" t="str">
        <f>$S$14&amp;E90&amp;G90</f>
        <v/>
      </c>
    </row>
    <row r="91" spans="1:28" s="191" customFormat="1">
      <c r="A91" s="379"/>
      <c r="B91" s="380"/>
      <c r="C91" s="380"/>
      <c r="D91" s="380"/>
      <c r="E91" s="381"/>
      <c r="F91" s="382"/>
      <c r="G91" s="383"/>
      <c r="H91" s="1087"/>
      <c r="I91" s="384" t="str">
        <f>IFERROR(VLOOKUP(U91,プルダウンリスト!$D$15:$E$70,2,FALSE),"")</f>
        <v/>
      </c>
      <c r="J91" s="384" t="str">
        <f>IFERROR(ROUNDDOWN(F91*I91/1000,0),"")</f>
        <v/>
      </c>
      <c r="K91" s="1087" t="s">
        <v>71</v>
      </c>
      <c r="L91" s="1087" t="s">
        <v>71</v>
      </c>
      <c r="M91" s="1087" t="s">
        <v>71</v>
      </c>
      <c r="N91" s="1087" t="s">
        <v>71</v>
      </c>
      <c r="O91" s="1087" t="s">
        <v>71</v>
      </c>
      <c r="P91" s="385"/>
      <c r="Q91" s="381"/>
      <c r="R91" s="380"/>
      <c r="S91" s="1088"/>
      <c r="T91" s="198"/>
      <c r="U91" s="887" t="str">
        <f>$S$14&amp;E91&amp;G91</f>
        <v/>
      </c>
    </row>
    <row r="92" spans="1:28" s="191" customFormat="1">
      <c r="A92" s="379"/>
      <c r="B92" s="380"/>
      <c r="C92" s="380"/>
      <c r="D92" s="380"/>
      <c r="E92" s="381"/>
      <c r="F92" s="382"/>
      <c r="G92" s="383"/>
      <c r="H92" s="1087"/>
      <c r="I92" s="384" t="str">
        <f>IFERROR(VLOOKUP(U92,プルダウンリスト!$D$15:$E$70,2,FALSE),"")</f>
        <v/>
      </c>
      <c r="J92" s="384" t="str">
        <f>IFERROR(ROUNDDOWN(F92*I92/1000,0),"")</f>
        <v/>
      </c>
      <c r="K92" s="1087" t="s">
        <v>71</v>
      </c>
      <c r="L92" s="1087" t="s">
        <v>71</v>
      </c>
      <c r="M92" s="1087" t="s">
        <v>71</v>
      </c>
      <c r="N92" s="1087" t="s">
        <v>71</v>
      </c>
      <c r="O92" s="1087" t="s">
        <v>71</v>
      </c>
      <c r="P92" s="385"/>
      <c r="Q92" s="381"/>
      <c r="R92" s="380"/>
      <c r="S92" s="1088"/>
      <c r="T92" s="198"/>
      <c r="U92" s="887" t="str">
        <f>$S$14&amp;E92&amp;G92</f>
        <v/>
      </c>
    </row>
    <row r="93" spans="1:28" s="191" customFormat="1">
      <c r="A93" s="379"/>
      <c r="B93" s="380"/>
      <c r="C93" s="380"/>
      <c r="D93" s="380"/>
      <c r="E93" s="381"/>
      <c r="F93" s="382"/>
      <c r="G93" s="383"/>
      <c r="H93" s="1087"/>
      <c r="I93" s="384" t="str">
        <f>IFERROR(VLOOKUP(U93,プルダウンリスト!$D$15:$E$70,2,FALSE),"")</f>
        <v/>
      </c>
      <c r="J93" s="384" t="str">
        <f>IFERROR(ROUNDDOWN(F93*I93/1000,0),"")</f>
        <v/>
      </c>
      <c r="K93" s="1087" t="s">
        <v>71</v>
      </c>
      <c r="L93" s="1087" t="s">
        <v>71</v>
      </c>
      <c r="M93" s="1087" t="s">
        <v>71</v>
      </c>
      <c r="N93" s="1087" t="s">
        <v>71</v>
      </c>
      <c r="O93" s="1087" t="s">
        <v>71</v>
      </c>
      <c r="P93" s="385"/>
      <c r="Q93" s="381"/>
      <c r="R93" s="380"/>
      <c r="S93" s="1088"/>
      <c r="T93" s="198"/>
      <c r="U93" s="887" t="str">
        <f>$S$14&amp;E93&amp;G93</f>
        <v/>
      </c>
    </row>
    <row r="94" spans="1:28" s="191" customFormat="1">
      <c r="A94" s="379"/>
      <c r="B94" s="380"/>
      <c r="C94" s="380"/>
      <c r="D94" s="380"/>
      <c r="E94" s="381"/>
      <c r="F94" s="382"/>
      <c r="G94" s="383"/>
      <c r="H94" s="1087"/>
      <c r="I94" s="384" t="str">
        <f>IFERROR(VLOOKUP(U94,プルダウンリスト!$D$15:$E$70,2,FALSE),"")</f>
        <v/>
      </c>
      <c r="J94" s="384" t="str">
        <f>IFERROR(ROUNDDOWN(F94*I94/1000,0),"")</f>
        <v/>
      </c>
      <c r="K94" s="1087" t="s">
        <v>71</v>
      </c>
      <c r="L94" s="1087" t="s">
        <v>71</v>
      </c>
      <c r="M94" s="1087" t="s">
        <v>71</v>
      </c>
      <c r="N94" s="1087" t="s">
        <v>71</v>
      </c>
      <c r="O94" s="1087" t="s">
        <v>71</v>
      </c>
      <c r="P94" s="385"/>
      <c r="Q94" s="381"/>
      <c r="R94" s="380"/>
      <c r="S94" s="1088"/>
      <c r="T94" s="198"/>
      <c r="U94" s="887" t="str">
        <f>$S$14&amp;E94&amp;G94</f>
        <v/>
      </c>
    </row>
    <row r="95" spans="1:28" s="191" customFormat="1">
      <c r="A95" s="379"/>
      <c r="B95" s="380"/>
      <c r="C95" s="380"/>
      <c r="D95" s="380"/>
      <c r="E95" s="381"/>
      <c r="F95" s="382"/>
      <c r="G95" s="383"/>
      <c r="H95" s="1087"/>
      <c r="I95" s="384" t="str">
        <f>IFERROR(VLOOKUP(U95,プルダウンリスト!$D$15:$E$70,2,FALSE),"")</f>
        <v/>
      </c>
      <c r="J95" s="384" t="str">
        <f>IFERROR(ROUNDDOWN(F95*I95/1000,0),"")</f>
        <v/>
      </c>
      <c r="K95" s="1087" t="s">
        <v>71</v>
      </c>
      <c r="L95" s="1087" t="s">
        <v>71</v>
      </c>
      <c r="M95" s="1087" t="s">
        <v>71</v>
      </c>
      <c r="N95" s="1087" t="s">
        <v>71</v>
      </c>
      <c r="O95" s="1087" t="s">
        <v>71</v>
      </c>
      <c r="P95" s="385"/>
      <c r="Q95" s="381"/>
      <c r="R95" s="380"/>
      <c r="S95" s="1088"/>
      <c r="T95" s="198"/>
      <c r="U95" s="887" t="str">
        <f>$S$14&amp;E95&amp;G95</f>
        <v/>
      </c>
    </row>
    <row r="96" spans="1:28" s="191" customFormat="1">
      <c r="A96" s="379"/>
      <c r="B96" s="380"/>
      <c r="C96" s="380"/>
      <c r="D96" s="380"/>
      <c r="E96" s="381"/>
      <c r="F96" s="382"/>
      <c r="G96" s="383"/>
      <c r="H96" s="1087"/>
      <c r="I96" s="384" t="str">
        <f>IFERROR(VLOOKUP(U96,プルダウンリスト!$D$15:$E$70,2,FALSE),"")</f>
        <v/>
      </c>
      <c r="J96" s="384" t="str">
        <f>IFERROR(ROUNDDOWN(F96*I96/1000,0),"")</f>
        <v/>
      </c>
      <c r="K96" s="1087" t="s">
        <v>71</v>
      </c>
      <c r="L96" s="1087" t="s">
        <v>71</v>
      </c>
      <c r="M96" s="1087" t="s">
        <v>71</v>
      </c>
      <c r="N96" s="1087" t="s">
        <v>71</v>
      </c>
      <c r="O96" s="1087" t="s">
        <v>71</v>
      </c>
      <c r="P96" s="385"/>
      <c r="Q96" s="381"/>
      <c r="R96" s="380"/>
      <c r="S96" s="1088"/>
      <c r="T96" s="198"/>
      <c r="U96" s="887" t="str">
        <f>$S$14&amp;E96&amp;G96</f>
        <v/>
      </c>
    </row>
    <row r="97" spans="1:28" s="191" customFormat="1">
      <c r="A97" s="379"/>
      <c r="B97" s="380"/>
      <c r="C97" s="380"/>
      <c r="D97" s="380"/>
      <c r="E97" s="381"/>
      <c r="F97" s="382"/>
      <c r="G97" s="383"/>
      <c r="H97" s="1087"/>
      <c r="I97" s="384" t="str">
        <f>IFERROR(VLOOKUP(U97,プルダウンリスト!$D$15:$E$70,2,FALSE),"")</f>
        <v/>
      </c>
      <c r="J97" s="384" t="str">
        <f>IFERROR(ROUNDDOWN(F97*I97/1000,0),"")</f>
        <v/>
      </c>
      <c r="K97" s="1087" t="s">
        <v>71</v>
      </c>
      <c r="L97" s="1087" t="s">
        <v>71</v>
      </c>
      <c r="M97" s="1087" t="s">
        <v>71</v>
      </c>
      <c r="N97" s="1087" t="s">
        <v>71</v>
      </c>
      <c r="O97" s="1087" t="s">
        <v>71</v>
      </c>
      <c r="P97" s="385"/>
      <c r="Q97" s="381"/>
      <c r="R97" s="380"/>
      <c r="S97" s="1088"/>
      <c r="T97" s="198"/>
      <c r="U97" s="887" t="str">
        <f>$S$14&amp;E97&amp;G97</f>
        <v/>
      </c>
    </row>
    <row r="98" spans="1:28" s="191" customFormat="1">
      <c r="A98" s="379"/>
      <c r="B98" s="380"/>
      <c r="C98" s="380"/>
      <c r="D98" s="380"/>
      <c r="E98" s="381"/>
      <c r="F98" s="382"/>
      <c r="G98" s="383"/>
      <c r="H98" s="1087"/>
      <c r="I98" s="384" t="str">
        <f>IFERROR(VLOOKUP(U98,プルダウンリスト!$D$15:$E$70,2,FALSE),"")</f>
        <v/>
      </c>
      <c r="J98" s="384" t="str">
        <f>IFERROR(ROUNDDOWN(F98*I98/1000,0),"")</f>
        <v/>
      </c>
      <c r="K98" s="1087" t="s">
        <v>71</v>
      </c>
      <c r="L98" s="1087" t="s">
        <v>71</v>
      </c>
      <c r="M98" s="1087" t="s">
        <v>71</v>
      </c>
      <c r="N98" s="1087" t="s">
        <v>71</v>
      </c>
      <c r="O98" s="1087" t="s">
        <v>71</v>
      </c>
      <c r="P98" s="385"/>
      <c r="Q98" s="381"/>
      <c r="R98" s="380"/>
      <c r="S98" s="1088"/>
      <c r="T98" s="198"/>
      <c r="U98" s="887" t="str">
        <f>$S$14&amp;E98&amp;G98</f>
        <v/>
      </c>
    </row>
    <row r="99" spans="1:28" s="191" customFormat="1">
      <c r="A99" s="379"/>
      <c r="B99" s="380"/>
      <c r="C99" s="380"/>
      <c r="D99" s="380"/>
      <c r="E99" s="381"/>
      <c r="F99" s="382"/>
      <c r="G99" s="383"/>
      <c r="H99" s="1087"/>
      <c r="I99" s="384" t="str">
        <f>IFERROR(VLOOKUP(U99,プルダウンリスト!$D$15:$E$70,2,FALSE),"")</f>
        <v/>
      </c>
      <c r="J99" s="384" t="str">
        <f>IFERROR(ROUNDDOWN(F99*I99/1000,0),"")</f>
        <v/>
      </c>
      <c r="K99" s="1087" t="s">
        <v>71</v>
      </c>
      <c r="L99" s="1087" t="s">
        <v>71</v>
      </c>
      <c r="M99" s="1087" t="s">
        <v>71</v>
      </c>
      <c r="N99" s="1087" t="s">
        <v>71</v>
      </c>
      <c r="O99" s="1087" t="s">
        <v>71</v>
      </c>
      <c r="P99" s="385"/>
      <c r="Q99" s="381"/>
      <c r="R99" s="380"/>
      <c r="S99" s="1088"/>
      <c r="T99" s="198"/>
      <c r="U99" s="887" t="str">
        <f>$S$14&amp;E99&amp;G99</f>
        <v/>
      </c>
    </row>
    <row r="100" spans="1:28" s="191" customFormat="1">
      <c r="A100" s="379"/>
      <c r="B100" s="380"/>
      <c r="C100" s="380"/>
      <c r="D100" s="380"/>
      <c r="E100" s="381"/>
      <c r="F100" s="382"/>
      <c r="G100" s="383"/>
      <c r="H100" s="1087"/>
      <c r="I100" s="384" t="str">
        <f>IFERROR(VLOOKUP(U100,プルダウンリスト!$D$15:$E$70,2,FALSE),"")</f>
        <v/>
      </c>
      <c r="J100" s="384" t="str">
        <f>IFERROR(ROUNDDOWN(F100*I100/1000,0),"")</f>
        <v/>
      </c>
      <c r="K100" s="1087" t="s">
        <v>71</v>
      </c>
      <c r="L100" s="1087" t="s">
        <v>71</v>
      </c>
      <c r="M100" s="1087" t="s">
        <v>71</v>
      </c>
      <c r="N100" s="1087" t="s">
        <v>71</v>
      </c>
      <c r="O100" s="1087" t="s">
        <v>71</v>
      </c>
      <c r="P100" s="385"/>
      <c r="Q100" s="381"/>
      <c r="R100" s="380"/>
      <c r="S100" s="1088"/>
      <c r="T100" s="198"/>
      <c r="U100" s="887" t="str">
        <f>$S$14&amp;E100&amp;G100</f>
        <v/>
      </c>
    </row>
    <row r="101" spans="1:28" s="191" customFormat="1">
      <c r="A101" s="379"/>
      <c r="B101" s="380"/>
      <c r="C101" s="380"/>
      <c r="D101" s="380"/>
      <c r="E101" s="381"/>
      <c r="F101" s="382"/>
      <c r="G101" s="383"/>
      <c r="H101" s="1087"/>
      <c r="I101" s="384" t="str">
        <f>IFERROR(VLOOKUP(U101,プルダウンリスト!$D$15:$E$70,2,FALSE),"")</f>
        <v/>
      </c>
      <c r="J101" s="384" t="str">
        <f>IFERROR(ROUNDDOWN(F101*I101/1000,0),"")</f>
        <v/>
      </c>
      <c r="K101" s="1087" t="s">
        <v>71</v>
      </c>
      <c r="L101" s="1087" t="s">
        <v>71</v>
      </c>
      <c r="M101" s="1087" t="s">
        <v>71</v>
      </c>
      <c r="N101" s="1087" t="s">
        <v>71</v>
      </c>
      <c r="O101" s="1087" t="s">
        <v>71</v>
      </c>
      <c r="P101" s="385"/>
      <c r="Q101" s="381"/>
      <c r="R101" s="380"/>
      <c r="S101" s="1088"/>
      <c r="T101" s="198"/>
      <c r="U101" s="887" t="str">
        <f>$S$14&amp;E101&amp;G101</f>
        <v/>
      </c>
    </row>
    <row r="102" spans="1:28" s="187" customFormat="1">
      <c r="A102" s="379"/>
      <c r="B102" s="380"/>
      <c r="C102" s="380"/>
      <c r="D102" s="380"/>
      <c r="E102" s="381"/>
      <c r="F102" s="382"/>
      <c r="G102" s="383"/>
      <c r="H102" s="1087"/>
      <c r="I102" s="384" t="str">
        <f>IFERROR(VLOOKUP(U102,プルダウンリスト!$D$15:$E$70,2,FALSE),"")</f>
        <v/>
      </c>
      <c r="J102" s="384" t="str">
        <f>IFERROR(ROUNDDOWN(F102*I102/1000,0),"")</f>
        <v/>
      </c>
      <c r="K102" s="1087" t="s">
        <v>71</v>
      </c>
      <c r="L102" s="1087" t="s">
        <v>71</v>
      </c>
      <c r="M102" s="1087" t="s">
        <v>71</v>
      </c>
      <c r="N102" s="1087" t="s">
        <v>71</v>
      </c>
      <c r="O102" s="1087" t="s">
        <v>71</v>
      </c>
      <c r="P102" s="385"/>
      <c r="Q102" s="381"/>
      <c r="R102" s="380"/>
      <c r="S102" s="1088"/>
      <c r="T102" s="198"/>
      <c r="U102" s="887" t="str">
        <f>$S$14&amp;E102&amp;G102</f>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IFERROR(ROUNDDOWN(F103*I103/1000,0),"")</f>
        <v/>
      </c>
      <c r="K103" s="1087" t="s">
        <v>71</v>
      </c>
      <c r="L103" s="1087" t="s">
        <v>71</v>
      </c>
      <c r="M103" s="1087" t="s">
        <v>71</v>
      </c>
      <c r="N103" s="1087" t="s">
        <v>71</v>
      </c>
      <c r="O103" s="1087" t="s">
        <v>71</v>
      </c>
      <c r="P103" s="385"/>
      <c r="Q103" s="381"/>
      <c r="R103" s="380"/>
      <c r="S103" s="1088"/>
      <c r="T103" s="198"/>
      <c r="U103" s="887" t="str">
        <f>$S$14&amp;E103&amp;G103</f>
        <v/>
      </c>
    </row>
    <row ht="23.25" customHeight="1" r="104" spans="1:28" s="187" customFormat="1">
      <c r="A104" s="379"/>
      <c r="B104" s="380"/>
      <c r="C104" s="380"/>
      <c r="D104" s="380"/>
      <c r="E104" s="381"/>
      <c r="F104" s="382"/>
      <c r="G104" s="383"/>
      <c r="H104" s="1087"/>
      <c r="I104" s="384" t="str">
        <f>IFERROR(VLOOKUP(U104,プルダウンリスト!$D$15:$E$70,2,FALSE),"")</f>
        <v/>
      </c>
      <c r="J104" s="384" t="str">
        <f>IFERROR(ROUNDDOWN(F104*I104/1000,0),"")</f>
        <v/>
      </c>
      <c r="K104" s="1087" t="s">
        <v>71</v>
      </c>
      <c r="L104" s="1087" t="s">
        <v>71</v>
      </c>
      <c r="M104" s="1087" t="s">
        <v>71</v>
      </c>
      <c r="N104" s="1087" t="s">
        <v>71</v>
      </c>
      <c r="O104" s="1087" t="s">
        <v>71</v>
      </c>
      <c r="P104" s="385"/>
      <c r="Q104" s="381"/>
      <c r="R104" s="380"/>
      <c r="S104" s="1088"/>
      <c r="T104" s="198"/>
      <c r="U104" s="887" t="str">
        <f>$S$14&amp;E104&amp;G104</f>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IFERROR(ROUNDDOWN(F105*I105/1000,0),"")</f>
        <v/>
      </c>
      <c r="K105" s="1087" t="s">
        <v>71</v>
      </c>
      <c r="L105" s="1087" t="s">
        <v>71</v>
      </c>
      <c r="M105" s="1087" t="s">
        <v>71</v>
      </c>
      <c r="N105" s="1087" t="s">
        <v>71</v>
      </c>
      <c r="O105" s="1087" t="s">
        <v>71</v>
      </c>
      <c r="P105" s="385"/>
      <c r="Q105" s="381"/>
      <c r="R105" s="380"/>
      <c r="S105" s="1088"/>
      <c r="T105" s="198"/>
      <c r="U105" s="887" t="str">
        <f>$S$14&amp;E105&amp;G105</f>
        <v/>
      </c>
      <c r="V105" s="191"/>
      <c r="W105" s="191"/>
      <c r="X105" s="191"/>
      <c r="Y105" s="191"/>
      <c r="Z105" s="191"/>
      <c r="AA105" s="191"/>
      <c r="AB105" s="191"/>
    </row>
    <row ht="21" r="106" spans="1:28" s="187" customFormat="1">
      <c r="A106" s="1304" t="s">
        <v>2546</v>
      </c>
      <c r="B106" s="1305"/>
      <c r="C106" s="1305"/>
      <c r="D106" s="1305"/>
      <c r="E106" s="1305"/>
      <c r="F106" s="1305"/>
      <c r="G106" s="1305"/>
      <c r="H106" s="1305"/>
      <c r="I106" s="1305"/>
      <c r="J106" s="1305"/>
      <c r="K106" s="1305"/>
      <c r="L106" s="1305"/>
      <c r="M106" s="1305"/>
      <c r="N106" s="1305"/>
      <c r="O106" s="1305"/>
      <c r="P106" s="1305"/>
      <c r="Q106" s="1305"/>
      <c r="R106" s="1305"/>
      <c r="S106" s="1306"/>
      <c r="T106" s="189"/>
      <c r="U106" s="1179"/>
    </row>
    <row ht="29.25" r="107" spans="1:28" s="187" customFormat="1"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434</v>
      </c>
      <c r="V107" s="191"/>
      <c r="W107" s="191"/>
      <c r="X107" s="191"/>
      <c r="Y107" s="191"/>
      <c r="Z107" s="191"/>
      <c r="AA107" s="191"/>
      <c r="AB107" s="191"/>
    </row>
    <row r="108" spans="1:28" s="187" customFormat="1">
      <c r="A108" s="247"/>
      <c r="U108" s="188"/>
    </row>
    <row r="109" spans="1:28" s="187" customFormat="1">
      <c r="U109" s="188"/>
    </row>
    <row r="110" spans="1:28">
      <c r="A110" s="187" t="s">
        <v>2086</v>
      </c>
    </row>
  </sheetData>
  <sheetProtection formatCells="0" formatColumns="0" formatRows="0" insertColumns="0" insertRows="0" insert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6" priority="42"/>
  </conditionalFormatting>
  <conditionalFormatting sqref="S14:S15">
    <cfRule type="duplicateValues" dxfId="5" priority="2"/>
  </conditionalFormatting>
  <dataValidations count="11" xWindow="1134" yWindow="882">
    <dataValidation type="none"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sheetViews>
    <sheetView workbookViewId="0">
      <selection pane="topLeft" activeCell="I28" sqref="I28"/>
    </sheetView>
  </sheetViews>
  <sheetFormatPr baseColWidth="8" defaultRowHeight="13"/>
  <cols>
    <col min="1" max="1" width="33.5" customWidth="1"/>
    <col min="2" max="4" width="33.25" customWidth="1"/>
    <col min="5" max="5" width="17.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2162</v>
      </c>
    </row>
    <row r="7" spans="1:5">
      <c r="A7" s="103" t="s">
        <v>259</v>
      </c>
      <c r="B7" s="103" t="s">
        <v>2159</v>
      </c>
      <c r="C7" s="103" t="s">
        <v>259</v>
      </c>
      <c r="D7" s="103" t="s">
        <v>2164</v>
      </c>
    </row>
    <row r="8" spans="1:5">
      <c r="A8" s="103" t="s">
        <v>305</v>
      </c>
      <c r="B8" s="103" t="s">
        <v>2160</v>
      </c>
      <c r="C8" s="103" t="s">
        <v>2161</v>
      </c>
      <c r="D8" s="103" t="s">
        <v>306</v>
      </c>
    </row>
    <row r="9" spans="1:5">
      <c r="A9" s="103" t="s">
        <v>306</v>
      </c>
      <c r="B9" s="103" t="s">
        <v>306</v>
      </c>
      <c r="C9" s="103" t="s">
        <v>2163</v>
      </c>
      <c r="D9" s="103"/>
    </row>
    <row r="10" spans="1:5">
      <c r="A10" s="103"/>
      <c r="B10" s="103"/>
      <c r="C10" s="103" t="s">
        <v>306</v>
      </c>
      <c r="D10" s="103"/>
    </row>
    <row r="13" spans="1:5">
      <c r="A13" t="s">
        <v>301</v>
      </c>
    </row>
    <row r="14" spans="1:5">
      <c r="A14" s="104" t="s">
        <v>936</v>
      </c>
      <c r="B14" s="104" t="s">
        <v>4</v>
      </c>
      <c r="C14" s="104" t="s">
        <v>21</v>
      </c>
      <c r="D14" s="104" t="s">
        <v>2405</v>
      </c>
      <c r="E14" s="104" t="s">
        <v>312</v>
      </c>
    </row>
    <row r="15" spans="1:5">
      <c r="A15" s="103" t="s">
        <v>9</v>
      </c>
      <c r="B15" s="103" t="s">
        <v>302</v>
      </c>
      <c r="C15" s="103" t="s">
        <v>258</v>
      </c>
      <c r="D15" s="98" t="str">
        <f>A15&amp;B15&amp;C15</f>
        <v>〇田急傾斜</v>
      </c>
      <c r="E15" s="935">
        <v>21000</v>
      </c>
    </row>
    <row r="16" spans="1:5">
      <c r="A16" s="103" t="s">
        <v>9</v>
      </c>
      <c r="B16" s="103" t="s">
        <v>302</v>
      </c>
      <c r="C16" s="103" t="s">
        <v>303</v>
      </c>
      <c r="D16" s="98" t="str">
        <f>A16&amp;B16&amp;C16</f>
        <v>〇田緩傾斜</v>
      </c>
      <c r="E16" s="935">
        <v>8000</v>
      </c>
    </row>
    <row r="17" spans="1:5">
      <c r="A17" s="103" t="s">
        <v>9</v>
      </c>
      <c r="B17" s="103" t="s">
        <v>302</v>
      </c>
      <c r="C17" s="103" t="s">
        <v>213</v>
      </c>
      <c r="D17" s="98" t="str">
        <f>A17&amp;B17&amp;C17</f>
        <v>〇田小区画・不整形</v>
      </c>
      <c r="E17" s="935">
        <v>8000</v>
      </c>
    </row>
    <row r="18" spans="1:5">
      <c r="A18" s="103" t="s">
        <v>9</v>
      </c>
      <c r="B18" s="103" t="s">
        <v>302</v>
      </c>
      <c r="C18" s="103" t="s">
        <v>304</v>
      </c>
      <c r="D18" s="98" t="str">
        <f>A18&amp;B18&amp;C18</f>
        <v>〇田高齢化・耕作放棄率</v>
      </c>
      <c r="E18" s="935">
        <v>8000</v>
      </c>
    </row>
    <row r="19" spans="1:5">
      <c r="A19" s="103" t="s">
        <v>9</v>
      </c>
      <c r="B19" s="103" t="s">
        <v>302</v>
      </c>
      <c r="C19" s="103" t="s">
        <v>259</v>
      </c>
      <c r="D19" s="98" t="str">
        <f>A19&amp;B19&amp;C19</f>
        <v>〇田特認基準</v>
      </c>
      <c r="E19" s="935">
        <v>8000</v>
      </c>
    </row>
    <row r="20" spans="1:5">
      <c r="A20" s="103" t="s">
        <v>9</v>
      </c>
      <c r="B20" s="103" t="s">
        <v>302</v>
      </c>
      <c r="C20" s="103" t="s">
        <v>305</v>
      </c>
      <c r="D20" s="98" t="str">
        <f>A20&amp;B20&amp;C20</f>
        <v>〇田交付対象外</v>
      </c>
      <c r="E20" s="935">
        <v>0</v>
      </c>
    </row>
    <row r="21" spans="1:5">
      <c r="A21" s="103" t="s">
        <v>9</v>
      </c>
      <c r="B21" s="103" t="s">
        <v>302</v>
      </c>
      <c r="C21" s="103" t="s">
        <v>306</v>
      </c>
      <c r="D21" s="98" t="str">
        <f>A21&amp;B21&amp;C21</f>
        <v>〇田協定に含めない管理すべき農用地</v>
      </c>
      <c r="E21" s="935">
        <v>0</v>
      </c>
    </row>
    <row r="22" spans="1:5">
      <c r="A22" s="103" t="s">
        <v>9</v>
      </c>
      <c r="B22" s="103" t="s">
        <v>307</v>
      </c>
      <c r="C22" s="103" t="s">
        <v>258</v>
      </c>
      <c r="D22" s="98" t="str">
        <f>A22&amp;B22&amp;C22</f>
        <v>〇畑急傾斜</v>
      </c>
      <c r="E22" s="935">
        <v>11500</v>
      </c>
    </row>
    <row r="23" spans="1:5">
      <c r="A23" s="103" t="s">
        <v>9</v>
      </c>
      <c r="B23" s="103" t="s">
        <v>307</v>
      </c>
      <c r="C23" s="103" t="s">
        <v>303</v>
      </c>
      <c r="D23" s="98" t="str">
        <f>A23&amp;B23&amp;C23</f>
        <v>〇畑緩傾斜</v>
      </c>
      <c r="E23" s="935">
        <v>3500</v>
      </c>
    </row>
    <row r="24" spans="1:5">
      <c r="A24" s="103" t="s">
        <v>9</v>
      </c>
      <c r="B24" s="103" t="s">
        <v>307</v>
      </c>
      <c r="C24" s="103" t="s">
        <v>304</v>
      </c>
      <c r="D24" s="98" t="str">
        <f>A24&amp;B24&amp;C24</f>
        <v>〇畑高齢化・耕作放棄率</v>
      </c>
      <c r="E24" s="935">
        <v>3500</v>
      </c>
    </row>
    <row r="25" spans="1:5">
      <c r="A25" s="103" t="s">
        <v>9</v>
      </c>
      <c r="B25" s="103" t="s">
        <v>307</v>
      </c>
      <c r="C25" s="103" t="s">
        <v>259</v>
      </c>
      <c r="D25" s="98" t="str">
        <f>A25&amp;B25&amp;C25</f>
        <v>〇畑特認基準</v>
      </c>
      <c r="E25" s="935">
        <v>3500</v>
      </c>
    </row>
    <row r="26" spans="1:5">
      <c r="A26" s="103" t="s">
        <v>9</v>
      </c>
      <c r="B26" s="103" t="s">
        <v>307</v>
      </c>
      <c r="C26" s="103" t="s">
        <v>2159</v>
      </c>
      <c r="D26" s="98" t="str">
        <f>A26&amp;B26&amp;C26</f>
        <v>〇畑交付対象外（田畑混在地）</v>
      </c>
      <c r="E26" s="935">
        <v>0</v>
      </c>
    </row>
    <row r="27" spans="1:5">
      <c r="A27" s="103" t="s">
        <v>9</v>
      </c>
      <c r="B27" s="103" t="s">
        <v>307</v>
      </c>
      <c r="C27" s="103" t="s">
        <v>2160</v>
      </c>
      <c r="D27" s="98" t="str">
        <f>A27&amp;B27&amp;C27</f>
        <v>〇畑交付対象外（田畑混在地以外）</v>
      </c>
      <c r="E27" s="935">
        <v>0</v>
      </c>
    </row>
    <row r="28" spans="1:5">
      <c r="A28" s="103" t="s">
        <v>9</v>
      </c>
      <c r="B28" s="103" t="s">
        <v>307</v>
      </c>
      <c r="C28" s="103" t="s">
        <v>306</v>
      </c>
      <c r="D28" s="98" t="str">
        <f>A28&amp;B28&amp;C28</f>
        <v>〇畑協定に含めない管理すべき農用地</v>
      </c>
      <c r="E28" s="935">
        <v>0</v>
      </c>
    </row>
    <row r="29" spans="1:5">
      <c r="A29" s="103" t="s">
        <v>9</v>
      </c>
      <c r="B29" s="103" t="s">
        <v>308</v>
      </c>
      <c r="C29" s="103" t="s">
        <v>258</v>
      </c>
      <c r="D29" s="98" t="str">
        <f>A29&amp;B29&amp;C29</f>
        <v>〇草地急傾斜</v>
      </c>
      <c r="E29" s="935">
        <v>10500</v>
      </c>
    </row>
    <row r="30" spans="1:5">
      <c r="A30" s="103" t="s">
        <v>9</v>
      </c>
      <c r="B30" s="103" t="s">
        <v>308</v>
      </c>
      <c r="C30" s="103" t="s">
        <v>303</v>
      </c>
      <c r="D30" s="98" t="str">
        <f>A30&amp;B30&amp;C30</f>
        <v>〇草地緩傾斜</v>
      </c>
      <c r="E30" s="935">
        <v>3000</v>
      </c>
    </row>
    <row r="31" spans="1:5">
      <c r="A31" s="103" t="s">
        <v>9</v>
      </c>
      <c r="B31" s="103" t="s">
        <v>308</v>
      </c>
      <c r="C31" s="103" t="s">
        <v>304</v>
      </c>
      <c r="D31" s="98" t="str">
        <f>A31&amp;B31&amp;C31</f>
        <v>〇草地高齢化・耕作放棄率</v>
      </c>
      <c r="E31" s="935">
        <v>3000</v>
      </c>
    </row>
    <row r="32" spans="1:5">
      <c r="A32" s="103" t="s">
        <v>9</v>
      </c>
      <c r="B32" s="103" t="s">
        <v>308</v>
      </c>
      <c r="C32" s="103" t="s">
        <v>310</v>
      </c>
      <c r="D32" s="98" t="str">
        <f>A32&amp;B32&amp;C32</f>
        <v>〇草地草地比率の高い草地</v>
      </c>
      <c r="E32" s="935">
        <v>1500</v>
      </c>
    </row>
    <row r="33" spans="1:5">
      <c r="A33" s="103" t="s">
        <v>9</v>
      </c>
      <c r="B33" s="103" t="s">
        <v>308</v>
      </c>
      <c r="C33" s="103" t="s">
        <v>259</v>
      </c>
      <c r="D33" s="98" t="str">
        <f>A33&amp;B33&amp;C33</f>
        <v>〇草地特認基準</v>
      </c>
      <c r="E33" s="935">
        <v>3000</v>
      </c>
    </row>
    <row r="34" spans="1:5">
      <c r="A34" s="103" t="s">
        <v>9</v>
      </c>
      <c r="B34" s="103" t="s">
        <v>308</v>
      </c>
      <c r="C34" s="103" t="s">
        <v>2161</v>
      </c>
      <c r="D34" s="98" t="str">
        <f>A34&amp;B34&amp;C34</f>
        <v>〇草地交付対象外（田草地混在地）</v>
      </c>
      <c r="E34" s="935">
        <v>0</v>
      </c>
    </row>
    <row r="35" spans="1:5">
      <c r="A35" s="103" t="s">
        <v>9</v>
      </c>
      <c r="B35" s="103" t="s">
        <v>308</v>
      </c>
      <c r="C35" s="103" t="s">
        <v>2163</v>
      </c>
      <c r="D35" s="98" t="str">
        <f>A35&amp;B35&amp;C35</f>
        <v>〇草地交付対象外（田草地混在地以外）</v>
      </c>
      <c r="E35" s="935">
        <v>0</v>
      </c>
    </row>
    <row r="36" spans="1:5">
      <c r="A36" s="103" t="s">
        <v>9</v>
      </c>
      <c r="B36" s="103" t="s">
        <v>308</v>
      </c>
      <c r="C36" s="103" t="s">
        <v>306</v>
      </c>
      <c r="D36" s="98" t="str">
        <f>A36&amp;B36&amp;C36</f>
        <v>〇草地協定に含めない管理すべき農用地</v>
      </c>
      <c r="E36" s="935">
        <v>0</v>
      </c>
    </row>
    <row r="37" spans="1:5">
      <c r="A37" s="103" t="s">
        <v>9</v>
      </c>
      <c r="B37" s="103" t="s">
        <v>309</v>
      </c>
      <c r="C37" s="103" t="s">
        <v>258</v>
      </c>
      <c r="D37" s="98" t="str">
        <f>A37&amp;B37&amp;C37</f>
        <v>〇採草放牧地急傾斜</v>
      </c>
      <c r="E37" s="935">
        <v>1000</v>
      </c>
    </row>
    <row r="38" spans="1:5">
      <c r="A38" s="103" t="s">
        <v>9</v>
      </c>
      <c r="B38" s="103" t="s">
        <v>309</v>
      </c>
      <c r="C38" s="103" t="s">
        <v>303</v>
      </c>
      <c r="D38" s="98" t="str">
        <f>A38&amp;B38&amp;C38</f>
        <v>〇採草放牧地緩傾斜</v>
      </c>
      <c r="E38" s="935">
        <v>300</v>
      </c>
    </row>
    <row r="39" spans="1:5">
      <c r="A39" s="103" t="s">
        <v>9</v>
      </c>
      <c r="B39" s="103" t="s">
        <v>309</v>
      </c>
      <c r="C39" s="103" t="s">
        <v>259</v>
      </c>
      <c r="D39" s="98" t="str">
        <f>A39&amp;B39&amp;C39</f>
        <v>〇採草放牧地特認基準</v>
      </c>
      <c r="E39" s="935">
        <v>300</v>
      </c>
    </row>
    <row r="40" spans="1:5">
      <c r="A40" s="103" t="s">
        <v>9</v>
      </c>
      <c r="B40" s="103" t="s">
        <v>309</v>
      </c>
      <c r="C40" s="103" t="s">
        <v>2162</v>
      </c>
      <c r="D40" s="98" t="str">
        <f>A40&amp;B40&amp;C40</f>
        <v>〇採草放牧地交付対象外（田採草放牧地混在地）</v>
      </c>
      <c r="E40" s="935">
        <v>0</v>
      </c>
    </row>
    <row r="41" spans="1:5">
      <c r="A41" s="103" t="s">
        <v>9</v>
      </c>
      <c r="B41" s="103" t="s">
        <v>309</v>
      </c>
      <c r="C41" s="103" t="s">
        <v>2164</v>
      </c>
      <c r="D41" s="98" t="str">
        <f>A41&amp;B41&amp;C41</f>
        <v>〇採草放牧地交付対象外（田採草放牧地混在地以外）</v>
      </c>
      <c r="E41" s="935">
        <v>0</v>
      </c>
    </row>
    <row r="42" spans="1:5">
      <c r="A42" s="103" t="s">
        <v>9</v>
      </c>
      <c r="B42" s="103" t="s">
        <v>309</v>
      </c>
      <c r="C42" s="103" t="s">
        <v>306</v>
      </c>
      <c r="D42" s="98" t="str">
        <f>A42&amp;B42&amp;C42</f>
        <v>〇採草放牧地協定に含めない管理すべき農用地</v>
      </c>
      <c r="E42" s="935">
        <v>0</v>
      </c>
    </row>
    <row r="43" spans="1:5">
      <c r="A43" s="103"/>
      <c r="B43" s="103" t="s">
        <v>302</v>
      </c>
      <c r="C43" s="103" t="s">
        <v>258</v>
      </c>
      <c r="D43" s="98" t="str">
        <f>A43&amp;B43&amp;C43</f>
        <v>田急傾斜</v>
      </c>
      <c r="E43" s="935">
        <f>E15*0.8</f>
        <v>16800</v>
      </c>
    </row>
    <row r="44" spans="1:5">
      <c r="A44" s="103"/>
      <c r="B44" s="103" t="s">
        <v>302</v>
      </c>
      <c r="C44" s="103" t="s">
        <v>303</v>
      </c>
      <c r="D44" s="98" t="str">
        <f>A44&amp;B44&amp;C44</f>
        <v>田緩傾斜</v>
      </c>
      <c r="E44" s="935">
        <f>E16*0.8</f>
        <v>6400</v>
      </c>
    </row>
    <row r="45" spans="1:5">
      <c r="A45" s="103"/>
      <c r="B45" s="103" t="s">
        <v>302</v>
      </c>
      <c r="C45" s="103" t="s">
        <v>213</v>
      </c>
      <c r="D45" s="98" t="str">
        <f>A45&amp;B45&amp;C45</f>
        <v>田小区画・不整形</v>
      </c>
      <c r="E45" s="935">
        <f>E17*0.8</f>
        <v>6400</v>
      </c>
    </row>
    <row r="46" spans="1:5">
      <c r="A46" s="103"/>
      <c r="B46" s="103" t="s">
        <v>302</v>
      </c>
      <c r="C46" s="103" t="s">
        <v>304</v>
      </c>
      <c r="D46" s="98" t="str">
        <f>A46&amp;B46&amp;C46</f>
        <v>田高齢化・耕作放棄率</v>
      </c>
      <c r="E46" s="935">
        <f>E18*0.8</f>
        <v>6400</v>
      </c>
    </row>
    <row r="47" spans="1:5">
      <c r="A47" s="103"/>
      <c r="B47" s="103" t="s">
        <v>302</v>
      </c>
      <c r="C47" s="103" t="s">
        <v>259</v>
      </c>
      <c r="D47" s="98" t="str">
        <f>A47&amp;B47&amp;C47</f>
        <v>田特認基準</v>
      </c>
      <c r="E47" s="935">
        <f>E19*0.8</f>
        <v>6400</v>
      </c>
    </row>
    <row r="48" spans="1:5">
      <c r="A48" s="103"/>
      <c r="B48" s="103" t="s">
        <v>302</v>
      </c>
      <c r="C48" s="103" t="s">
        <v>305</v>
      </c>
      <c r="D48" s="98" t="str">
        <f>A48&amp;B48&amp;C48</f>
        <v>田交付対象外</v>
      </c>
      <c r="E48" s="935">
        <f>E20*0.8</f>
        <v>0</v>
      </c>
    </row>
    <row r="49" spans="1:5">
      <c r="A49" s="103"/>
      <c r="B49" s="103" t="s">
        <v>302</v>
      </c>
      <c r="C49" s="103" t="s">
        <v>306</v>
      </c>
      <c r="D49" s="98" t="str">
        <f>A49&amp;B49&amp;C49</f>
        <v>田協定に含めない管理すべき農用地</v>
      </c>
      <c r="E49" s="935">
        <v>0</v>
      </c>
    </row>
    <row r="50" spans="1:5">
      <c r="A50" s="103"/>
      <c r="B50" s="103" t="s">
        <v>307</v>
      </c>
      <c r="C50" s="103" t="s">
        <v>258</v>
      </c>
      <c r="D50" s="98" t="str">
        <f>A50&amp;B50&amp;C50</f>
        <v>畑急傾斜</v>
      </c>
      <c r="E50" s="935">
        <f>E22*0.8</f>
        <v>9200</v>
      </c>
    </row>
    <row r="51" spans="1:5">
      <c r="A51" s="103"/>
      <c r="B51" s="103" t="s">
        <v>307</v>
      </c>
      <c r="C51" s="103" t="s">
        <v>303</v>
      </c>
      <c r="D51" s="98" t="str">
        <f>A51&amp;B51&amp;C51</f>
        <v>畑緩傾斜</v>
      </c>
      <c r="E51" s="935">
        <f>E23*0.8</f>
        <v>2800</v>
      </c>
    </row>
    <row r="52" spans="1:5">
      <c r="A52" s="103"/>
      <c r="B52" s="103" t="s">
        <v>307</v>
      </c>
      <c r="C52" s="103" t="s">
        <v>304</v>
      </c>
      <c r="D52" s="98" t="str">
        <f>A52&amp;B52&amp;C52</f>
        <v>畑高齢化・耕作放棄率</v>
      </c>
      <c r="E52" s="935">
        <f>E24*0.8</f>
        <v>2800</v>
      </c>
    </row>
    <row r="53" spans="1:5">
      <c r="A53" s="103"/>
      <c r="B53" s="103" t="s">
        <v>307</v>
      </c>
      <c r="C53" s="103" t="s">
        <v>259</v>
      </c>
      <c r="D53" s="98" t="str">
        <f>A53&amp;B53&amp;C53</f>
        <v>畑特認基準</v>
      </c>
      <c r="E53" s="935">
        <f>E25*0.8</f>
        <v>2800</v>
      </c>
    </row>
    <row r="54" spans="1:5">
      <c r="A54" s="103"/>
      <c r="B54" s="103" t="s">
        <v>307</v>
      </c>
      <c r="C54" s="103" t="s">
        <v>2159</v>
      </c>
      <c r="D54" s="98" t="str">
        <f>A54&amp;B54&amp;C54</f>
        <v>畑交付対象外（田畑混在地）</v>
      </c>
      <c r="E54" s="935">
        <f>E26*0.8</f>
        <v>0</v>
      </c>
    </row>
    <row r="55" spans="1:5">
      <c r="A55" s="103"/>
      <c r="B55" s="103" t="s">
        <v>307</v>
      </c>
      <c r="C55" s="103" t="s">
        <v>2160</v>
      </c>
      <c r="D55" s="98" t="str">
        <f>A55&amp;B55&amp;C55</f>
        <v>畑交付対象外（田畑混在地以外）</v>
      </c>
      <c r="E55" s="935">
        <f>E27*0.8</f>
        <v>0</v>
      </c>
    </row>
    <row r="56" spans="1:5">
      <c r="A56" s="103"/>
      <c r="B56" s="103" t="s">
        <v>307</v>
      </c>
      <c r="C56" s="103" t="s">
        <v>306</v>
      </c>
      <c r="D56" s="98" t="str">
        <f>A56&amp;B56&amp;C56</f>
        <v>畑協定に含めない管理すべき農用地</v>
      </c>
      <c r="E56" s="935">
        <f>E28*0.8</f>
        <v>0</v>
      </c>
    </row>
    <row r="57" spans="1:5">
      <c r="A57" s="103"/>
      <c r="B57" s="103" t="s">
        <v>308</v>
      </c>
      <c r="C57" s="103" t="s">
        <v>258</v>
      </c>
      <c r="D57" s="98" t="str">
        <f>A57&amp;B57&amp;C57</f>
        <v>草地急傾斜</v>
      </c>
      <c r="E57" s="935">
        <f>E29*0.8</f>
        <v>8400</v>
      </c>
    </row>
    <row r="58" spans="1:5">
      <c r="A58" s="103"/>
      <c r="B58" s="103" t="s">
        <v>308</v>
      </c>
      <c r="C58" s="103" t="s">
        <v>303</v>
      </c>
      <c r="D58" s="98" t="str">
        <f>A58&amp;B58&amp;C58</f>
        <v>草地緩傾斜</v>
      </c>
      <c r="E58" s="935">
        <f>E30*0.8</f>
        <v>2400</v>
      </c>
    </row>
    <row r="59" spans="1:5">
      <c r="A59" s="103"/>
      <c r="B59" s="103" t="s">
        <v>308</v>
      </c>
      <c r="C59" s="103" t="s">
        <v>304</v>
      </c>
      <c r="D59" s="98" t="str">
        <f>A59&amp;B59&amp;C59</f>
        <v>草地高齢化・耕作放棄率</v>
      </c>
      <c r="E59" s="935">
        <f>E31*0.8</f>
        <v>2400</v>
      </c>
    </row>
    <row r="60" spans="1:5">
      <c r="A60" s="103"/>
      <c r="B60" s="103" t="s">
        <v>308</v>
      </c>
      <c r="C60" s="103" t="s">
        <v>310</v>
      </c>
      <c r="D60" s="98" t="str">
        <f>A60&amp;B60&amp;C60</f>
        <v>草地草地比率の高い草地</v>
      </c>
      <c r="E60" s="935">
        <f>E32*0.8</f>
        <v>1200</v>
      </c>
    </row>
    <row r="61" spans="1:5">
      <c r="A61" s="103"/>
      <c r="B61" s="103" t="s">
        <v>308</v>
      </c>
      <c r="C61" s="103" t="s">
        <v>259</v>
      </c>
      <c r="D61" s="98" t="str">
        <f>A61&amp;B61&amp;C61</f>
        <v>草地特認基準</v>
      </c>
      <c r="E61" s="935">
        <f>E33*0.8</f>
        <v>2400</v>
      </c>
    </row>
    <row r="62" spans="1:5">
      <c r="A62" s="103"/>
      <c r="B62" s="103" t="s">
        <v>308</v>
      </c>
      <c r="C62" s="103" t="s">
        <v>2161</v>
      </c>
      <c r="D62" s="98" t="str">
        <f>A62&amp;B62&amp;C62</f>
        <v>草地交付対象外（田草地混在地）</v>
      </c>
      <c r="E62" s="935">
        <f>E34*0.8</f>
        <v>0</v>
      </c>
    </row>
    <row r="63" spans="1:5">
      <c r="A63" s="103"/>
      <c r="B63" s="103" t="s">
        <v>308</v>
      </c>
      <c r="C63" s="103" t="s">
        <v>2163</v>
      </c>
      <c r="D63" s="98" t="str">
        <f>A63&amp;B63&amp;C63</f>
        <v>草地交付対象外（田草地混在地以外）</v>
      </c>
      <c r="E63" s="935">
        <f>E35*0.8</f>
        <v>0</v>
      </c>
    </row>
    <row r="64" spans="1:5">
      <c r="A64" s="103"/>
      <c r="B64" s="103" t="s">
        <v>308</v>
      </c>
      <c r="C64" s="103" t="s">
        <v>306</v>
      </c>
      <c r="D64" s="98" t="str">
        <f>A64&amp;B64&amp;C64</f>
        <v>草地協定に含めない管理すべき農用地</v>
      </c>
      <c r="E64" s="935">
        <f>E36*0.8</f>
        <v>0</v>
      </c>
    </row>
    <row r="65" spans="1:5">
      <c r="A65" s="103"/>
      <c r="B65" s="103" t="s">
        <v>309</v>
      </c>
      <c r="C65" s="103" t="s">
        <v>258</v>
      </c>
      <c r="D65" s="98" t="str">
        <f>A65&amp;B65&amp;C65</f>
        <v>採草放牧地急傾斜</v>
      </c>
      <c r="E65" s="935">
        <f>E37*0.8</f>
        <v>800</v>
      </c>
    </row>
    <row r="66" spans="1:5">
      <c r="A66" s="103"/>
      <c r="B66" s="103" t="s">
        <v>309</v>
      </c>
      <c r="C66" s="103" t="s">
        <v>303</v>
      </c>
      <c r="D66" s="98" t="str">
        <f>A66&amp;B66&amp;C66</f>
        <v>採草放牧地緩傾斜</v>
      </c>
      <c r="E66" s="935">
        <f>E38*0.8</f>
        <v>240</v>
      </c>
    </row>
    <row r="67" spans="1:5">
      <c r="A67" s="103"/>
      <c r="B67" s="103" t="s">
        <v>309</v>
      </c>
      <c r="C67" s="103" t="s">
        <v>259</v>
      </c>
      <c r="D67" s="98" t="str">
        <f>A67&amp;B67&amp;C67</f>
        <v>採草放牧地特認基準</v>
      </c>
      <c r="E67" s="935">
        <f>E39*0.8</f>
        <v>240</v>
      </c>
    </row>
    <row r="68" spans="1:5">
      <c r="A68" s="103"/>
      <c r="B68" s="103" t="s">
        <v>309</v>
      </c>
      <c r="C68" s="103" t="s">
        <v>2162</v>
      </c>
      <c r="D68" s="98" t="str">
        <f>A68&amp;B68&amp;C68</f>
        <v>採草放牧地交付対象外（田採草放牧地混在地）</v>
      </c>
      <c r="E68" s="935">
        <f>E40*0.8</f>
        <v>0</v>
      </c>
    </row>
    <row r="69" spans="1:5">
      <c r="A69" s="103"/>
      <c r="B69" s="103" t="s">
        <v>309</v>
      </c>
      <c r="C69" s="103" t="s">
        <v>2164</v>
      </c>
      <c r="D69" s="98" t="str">
        <f>A69&amp;B69&amp;C69</f>
        <v>採草放牧地交付対象外（田採草放牧地混在地以外）</v>
      </c>
      <c r="E69" s="935">
        <f>E41*0.8</f>
        <v>0</v>
      </c>
    </row>
    <row r="70" spans="1:5">
      <c r="A70" s="103"/>
      <c r="B70" s="103" t="s">
        <v>309</v>
      </c>
      <c r="C70" s="103" t="s">
        <v>306</v>
      </c>
      <c r="D70" s="98" t="str">
        <f>A70&amp;B70&amp;C70</f>
        <v>採草放牧地協定に含めない管理すべき農用地</v>
      </c>
      <c r="E70" s="935">
        <f>E42*0.8</f>
        <v>0</v>
      </c>
    </row>
    <row r="74" spans="1:5">
      <c r="A74" t="s">
        <v>320</v>
      </c>
    </row>
    <row r="75" spans="1:5">
      <c r="A75" s="103" t="s">
        <v>405</v>
      </c>
    </row>
    <row r="76" spans="1:5">
      <c r="A76" s="103" t="s">
        <v>942</v>
      </c>
    </row>
    <row r="77" spans="1:5">
      <c r="A77" s="105" t="s">
        <v>943</v>
      </c>
    </row>
    <row r="78" spans="1:5">
      <c r="A78" s="105" t="s">
        <v>944</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sheetViews>
    <sheetView showGridLines="0" zoomScale="90" workbookViewId="0" view="pageBreakPreview" zoomScaleNormal="90" zoomScaleSheetLayoutView="90">
      <selection pane="topLeft" activeCell="I6" sqref="I6"/>
    </sheetView>
  </sheetViews>
  <sheetFormatPr baseColWidth="8" defaultColWidth="9" defaultRowHeight="14"/>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ustomWidth="1"/>
  </cols>
  <sheetData>
    <row ht="27.75" customHeight="1" r="1" spans="1:30">
      <c r="A1" s="440" t="s">
        <v>2015</v>
      </c>
      <c r="Q1" s="96"/>
      <c r="R1" s="96"/>
      <c r="AD1" s="89" t="s">
        <v>9</v>
      </c>
    </row>
    <row ht="27.75" customHeight="1" r="2" spans="1:30">
      <c r="A2" s="343"/>
      <c r="E2" s="847"/>
      <c r="Q2" s="96"/>
      <c r="R2" s="96"/>
    </row>
    <row ht="27.75" customHeight="1" r="3" spans="1:30">
      <c r="A3" s="343"/>
      <c r="E3" s="870" t="s">
        <v>2016</v>
      </c>
      <c r="Q3" s="96"/>
      <c r="R3" s="96"/>
    </row>
    <row ht="25.5" customHeight="1" r="4" spans="1:30" s="850" customFormat="1">
      <c r="A4" s="1313" t="s">
        <v>2076</v>
      </c>
      <c r="B4" s="1313"/>
      <c r="C4" s="848" t="s">
        <v>2070</v>
      </c>
      <c r="D4" s="849"/>
      <c r="E4" s="342"/>
      <c r="F4" s="89"/>
      <c r="G4" s="89"/>
    </row>
    <row ht="24" customHeight="1" r="5" spans="1:30">
      <c r="A5" s="851"/>
      <c r="B5" s="851"/>
      <c r="C5" s="851"/>
      <c r="D5" s="851"/>
      <c r="E5" s="1184" t="str">
        <f>はじめに!D5&amp;""</f>
        <v>あいうえお集落協定</v>
      </c>
    </row>
    <row ht="24" customHeight="1" r="6" spans="1:30">
      <c r="A6" s="851"/>
      <c r="B6" s="851"/>
      <c r="C6" s="851"/>
      <c r="D6" s="851"/>
      <c r="E6" s="1185" t="str">
        <f>はじめに!D6&amp;""</f>
        <v>中山間　太郎</v>
      </c>
    </row>
    <row ht="26.25" customHeight="1" r="7" spans="1:30">
      <c r="A7" s="851"/>
      <c r="B7" s="851"/>
      <c r="C7" s="851"/>
      <c r="D7" s="851"/>
      <c r="E7" s="342"/>
    </row>
    <row ht="25.5" customHeight="1" r="8" spans="1:30" s="850" customFormat="1">
      <c r="A8" s="1314" t="s">
        <v>2017</v>
      </c>
      <c r="B8" s="1314"/>
      <c r="C8" s="1314"/>
      <c r="D8" s="1314"/>
      <c r="E8" s="1314"/>
      <c r="F8" s="1314"/>
      <c r="G8" s="89"/>
    </row>
    <row ht="25.5" customHeight="1" r="9" spans="1:30" s="850" customFormat="1">
      <c r="A9" s="852"/>
      <c r="B9" s="342"/>
      <c r="C9" s="342"/>
      <c r="D9" s="342"/>
      <c r="E9" s="342"/>
      <c r="F9" s="89"/>
      <c r="G9" s="89"/>
    </row>
    <row ht="45.75" customHeight="1" r="10" spans="1:30" s="853" customFormat="1">
      <c r="A10" s="1315" t="s">
        <v>2018</v>
      </c>
      <c r="B10" s="1315"/>
      <c r="C10" s="1315"/>
      <c r="D10" s="1315"/>
      <c r="E10" s="1315"/>
      <c r="F10" s="1315"/>
    </row>
    <row ht="18" customHeight="1" r="11" spans="1:30" s="853" customFormat="1"/>
    <row ht="25.5" customHeight="1" r="12" spans="1:30" s="850" customFormat="1">
      <c r="A12" s="1316"/>
      <c r="B12" s="1316"/>
      <c r="C12" s="1316"/>
      <c r="D12" s="1316"/>
      <c r="E12" s="1316"/>
      <c r="F12" s="1316"/>
      <c r="G12" s="89"/>
      <c r="H12" s="89"/>
      <c r="I12" s="89"/>
      <c r="J12" s="89"/>
    </row>
    <row ht="24.75" customHeight="1" r="13" spans="1:30" s="853" customFormat="1">
      <c r="A13" s="853" t="s">
        <v>2019</v>
      </c>
    </row>
    <row ht="24.75" customHeight="1" r="14" spans="1:30" s="850" customFormat="1">
      <c r="A14" s="1317"/>
      <c r="B14" s="1317"/>
      <c r="C14" s="1317"/>
      <c r="D14" s="1317"/>
      <c r="E14" s="1317"/>
      <c r="F14" s="1317"/>
      <c r="G14" s="97"/>
      <c r="H14" s="97"/>
      <c r="I14" s="97"/>
      <c r="J14" s="97"/>
    </row>
    <row ht="24.75" customHeight="1" r="15" spans="1:30" s="853" customFormat="1">
      <c r="A15" s="853" t="s">
        <v>2020</v>
      </c>
    </row>
    <row ht="24.75" customHeight="1" r="16" spans="1:30">
      <c r="B16" s="882" t="s">
        <v>30</v>
      </c>
      <c r="C16" s="343" t="s">
        <v>2021</v>
      </c>
      <c r="D16" s="855"/>
      <c r="E16" s="855"/>
    </row>
    <row ht="24.75" customHeight="1" r="17" spans="1:6">
      <c r="B17" s="871" t="s">
        <v>2078</v>
      </c>
      <c r="C17" s="1309" t="s">
        <v>2022</v>
      </c>
      <c r="D17" s="1309"/>
      <c r="E17" s="1309"/>
    </row>
    <row ht="24.75" customHeight="1" r="18" spans="1:6">
      <c r="B18" s="882" t="s">
        <v>30</v>
      </c>
      <c r="C18" s="1309" t="s">
        <v>2023</v>
      </c>
      <c r="D18" s="1309"/>
      <c r="E18" s="1309"/>
    </row>
    <row ht="24.75" customHeight="1" r="19" spans="1:6">
      <c r="A19" s="1310"/>
      <c r="B19" s="1310"/>
      <c r="C19" s="1310"/>
      <c r="D19" s="1310"/>
      <c r="E19" s="1310"/>
      <c r="F19" s="1310"/>
    </row>
    <row ht="24.75" customHeight="1" r="20" spans="1:6" s="853" customFormat="1">
      <c r="A20" s="853" t="s">
        <v>2024</v>
      </c>
    </row>
    <row ht="24.75" customHeight="1" r="21" spans="1:6" s="853" customFormat="1">
      <c r="B21" s="882" t="s">
        <v>30</v>
      </c>
      <c r="C21" s="1311" t="s">
        <v>2025</v>
      </c>
      <c r="D21" s="1311"/>
      <c r="E21" s="1311"/>
    </row>
    <row ht="24.75" customHeight="1" r="22" spans="1:6" s="853" customFormat="1">
      <c r="B22" s="854"/>
      <c r="C22" s="856"/>
      <c r="D22" s="856"/>
      <c r="E22" s="856"/>
    </row>
    <row ht="72" customHeight="1" r="23" spans="1:6" s="853" customFormat="1">
      <c r="B23" s="1312" t="s">
        <v>2026</v>
      </c>
      <c r="C23" s="1312"/>
      <c r="D23" s="1312"/>
      <c r="E23" s="1312"/>
      <c r="F23" s="857"/>
    </row>
    <row ht="9.75" customHeight="1" r="24" spans="1:6" s="853" customFormat="1">
      <c r="B24" s="856"/>
      <c r="C24" s="856"/>
      <c r="D24" s="856"/>
    </row>
    <row ht="25.5" customHeight="1" r="25" spans="1:6">
      <c r="B25" s="882" t="s">
        <v>30</v>
      </c>
      <c r="C25" s="89" t="s">
        <v>2027</v>
      </c>
    </row>
    <row ht="25.5" customHeight="1" r="26" spans="1:6">
      <c r="B26" s="854"/>
    </row>
    <row ht="25.5" customHeight="1" r="27" spans="1:6">
      <c r="A27" s="89" t="s">
        <v>2028</v>
      </c>
    </row>
    <row ht="25.5" customHeight="1" r="28" spans="1:6">
      <c r="A28" s="858" t="s">
        <v>2029</v>
      </c>
    </row>
    <row ht="25.5" customHeight="1" r="29" spans="1:6"/>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sheetViews>
    <sheetView showGridLines="0" workbookViewId="0" view="pageBreakPreview" zoomScaleNormal="100" zoomScaleSheetLayoutView="100">
      <selection pane="topLeft" activeCell="J41" sqref="J41"/>
    </sheetView>
  </sheetViews>
  <sheetFormatPr baseColWidth="8" defaultColWidth="9" defaultRowHeight="18"/>
  <cols>
    <col min="1" max="4" width="2.625" style="859" customWidth="1"/>
    <col min="5" max="5" width="5" style="859" customWidth="1"/>
    <col min="6" max="6" width="38.875" style="859" customWidth="1"/>
    <col min="7" max="7" width="23.625" style="859" customWidth="1"/>
    <col min="8" max="8" width="4.625" style="859" customWidth="1"/>
    <col min="9" max="9" width="3.5" style="859" customWidth="1"/>
    <col min="10" max="10" width="9" style="859" customWidth="1"/>
    <col min="11" max="11" width="5.75" style="859" customWidth="1"/>
    <col min="12" max="16384" width="9" style="859" customWidth="1"/>
  </cols>
  <sheetData>
    <row ht="18" customHeight="1" r="1" spans="1:8">
      <c r="A1" s="343"/>
    </row>
    <row ht="18" customHeight="1" r="3" spans="1:8">
      <c r="A3" s="1328" t="s">
        <v>2030</v>
      </c>
      <c r="B3" s="1328"/>
      <c r="C3" s="1328"/>
      <c r="D3" s="1328"/>
      <c r="E3" s="1328"/>
      <c r="F3" s="1328"/>
      <c r="G3" s="1328"/>
      <c r="H3" s="1328"/>
    </row>
    <row ht="24.95" customHeight="1" r="5" spans="1:8">
      <c r="G5" s="1329" t="str">
        <f>参４_申請!E3</f>
        <v>年　　月　　日</v>
      </c>
      <c r="H5" s="1329"/>
    </row>
    <row ht="24.95" customHeight="1" r="6" spans="1:8">
      <c r="G6" s="1330" t="str">
        <f>はじめに!D5&amp;""</f>
        <v>あいうえお集落協定</v>
      </c>
      <c r="H6" s="1330"/>
    </row>
    <row ht="9.75" customHeight="1" r="7" spans="1:8"/>
    <row ht="18" customHeight="1" r="8" spans="1:8">
      <c r="A8" s="860" t="s">
        <v>2031</v>
      </c>
      <c r="B8" s="860"/>
    </row>
    <row ht="15.2" customHeight="1" r="9" spans="1:8">
      <c r="A9" s="860"/>
      <c r="B9" s="860"/>
    </row>
    <row ht="18" customHeight="1" r="10" spans="1:8">
      <c r="A10" s="859" t="s">
        <v>2032</v>
      </c>
    </row>
    <row ht="30.6" customHeight="1" r="11" spans="1:8">
      <c r="B11" s="1318" t="s">
        <v>2033</v>
      </c>
      <c r="C11" s="1318"/>
      <c r="D11" s="1318"/>
      <c r="E11" s="1318"/>
      <c r="F11" s="1318"/>
      <c r="G11" s="1318"/>
      <c r="H11" s="1318"/>
    </row>
    <row ht="15.2" customHeight="1" r="12" spans="1:8">
      <c r="B12" s="861"/>
      <c r="C12" s="861"/>
      <c r="D12" s="861"/>
      <c r="E12" s="861"/>
      <c r="F12" s="861"/>
      <c r="G12" s="861"/>
      <c r="H12" s="861"/>
    </row>
    <row ht="18" customHeight="1" r="13" spans="1:8">
      <c r="A13" s="859" t="s">
        <v>2034</v>
      </c>
    </row>
    <row ht="30.6" customHeight="1" r="14" spans="1:8">
      <c r="B14" s="1318" t="s">
        <v>2035</v>
      </c>
      <c r="C14" s="1318"/>
      <c r="D14" s="1318"/>
      <c r="E14" s="1318"/>
      <c r="F14" s="1318"/>
      <c r="G14" s="1318"/>
      <c r="H14" s="1318"/>
    </row>
    <row ht="15.2" customHeight="1" r="15" spans="1:8">
      <c r="B15" s="862"/>
      <c r="C15" s="863"/>
      <c r="D15" s="862"/>
      <c r="E15" s="862"/>
      <c r="F15" s="862"/>
      <c r="G15" s="862"/>
      <c r="H15" s="862"/>
    </row>
    <row ht="18" customHeight="1" r="16" spans="1:8">
      <c r="A16" s="860" t="s">
        <v>2036</v>
      </c>
      <c r="B16" s="860"/>
    </row>
    <row ht="18" customHeight="1" r="17" spans="1:8">
      <c r="A17" s="859" t="s">
        <v>2037</v>
      </c>
    </row>
    <row ht="18" customHeight="1" r="18" spans="1:8">
      <c r="A18" s="859" t="s">
        <v>2038</v>
      </c>
    </row>
    <row ht="18" customHeight="1" r="19" spans="1:8">
      <c r="C19" s="1331" t="s">
        <v>2039</v>
      </c>
      <c r="D19" s="1332"/>
      <c r="E19" s="1332"/>
      <c r="F19" s="1332"/>
      <c r="G19" s="1332"/>
      <c r="H19" s="1333"/>
    </row>
    <row ht="36" customHeight="1" r="20" spans="1:8">
      <c r="C20" s="1334"/>
      <c r="D20" s="1335"/>
      <c r="E20" s="1340"/>
      <c r="F20" s="1341" t="s">
        <v>2040</v>
      </c>
      <c r="G20" s="1341"/>
      <c r="H20" s="1341"/>
    </row>
    <row ht="40.5" customHeight="1" r="21" spans="1:8">
      <c r="C21" s="1336"/>
      <c r="D21" s="1337"/>
      <c r="E21" s="1340"/>
      <c r="F21" s="1341"/>
      <c r="G21" s="1341"/>
      <c r="H21" s="1341"/>
    </row>
    <row ht="18" customHeight="1" r="22" spans="1:8">
      <c r="C22" s="1336"/>
      <c r="D22" s="1337"/>
      <c r="E22" s="1340"/>
      <c r="F22" s="1341" t="s">
        <v>2041</v>
      </c>
      <c r="G22" s="1341"/>
      <c r="H22" s="1341"/>
    </row>
    <row ht="27.75" customHeight="1" r="23" spans="1:8">
      <c r="C23" s="1338"/>
      <c r="D23" s="1339"/>
      <c r="E23" s="1340"/>
      <c r="F23" s="1341"/>
      <c r="G23" s="1341"/>
      <c r="H23" s="1341"/>
    </row>
    <row ht="24.95" customHeight="1" r="24" spans="1:8" s="864" customFormat="1">
      <c r="C24" s="1326" t="s">
        <v>103</v>
      </c>
      <c r="D24" s="1327"/>
      <c r="E24" s="1323" t="s">
        <v>2042</v>
      </c>
      <c r="F24" s="1323"/>
      <c r="G24" s="1323"/>
      <c r="H24" s="1323"/>
    </row>
    <row ht="24.95" customHeight="1" r="25" spans="1:8" s="864" customFormat="1">
      <c r="C25" s="1321"/>
      <c r="D25" s="1322"/>
      <c r="E25" s="1323" t="s">
        <v>2043</v>
      </c>
      <c r="F25" s="1323"/>
      <c r="G25" s="1323"/>
      <c r="H25" s="1323"/>
    </row>
    <row ht="24.95" customHeight="1" r="26" spans="1:8" s="864" customFormat="1">
      <c r="C26" s="1321"/>
      <c r="D26" s="1322"/>
      <c r="E26" s="1323" t="s">
        <v>2044</v>
      </c>
      <c r="F26" s="1323"/>
      <c r="G26" s="1323"/>
      <c r="H26" s="1323"/>
    </row>
    <row ht="15.2" customHeight="1" r="27" spans="1:8">
      <c r="C27" s="865"/>
      <c r="D27" s="865"/>
    </row>
    <row ht="18" customHeight="1" r="28" spans="1:8">
      <c r="A28" s="859" t="s">
        <v>2045</v>
      </c>
    </row>
    <row ht="18" customHeight="1" r="29" spans="1:8">
      <c r="C29" s="1318" t="s">
        <v>2046</v>
      </c>
      <c r="D29" s="1318"/>
      <c r="E29" s="1318"/>
      <c r="F29" s="1318"/>
      <c r="G29" s="1318"/>
      <c r="H29" s="1318"/>
    </row>
    <row ht="18" customHeight="1" r="30" spans="1:8">
      <c r="C30" s="1318"/>
      <c r="D30" s="1318"/>
      <c r="E30" s="1318"/>
      <c r="F30" s="1318"/>
      <c r="G30" s="1318"/>
      <c r="H30" s="1318"/>
    </row>
    <row ht="18" customHeight="1" r="31" spans="1:8">
      <c r="C31" s="866"/>
      <c r="D31" s="866"/>
      <c r="E31" s="866"/>
      <c r="F31" s="866"/>
      <c r="G31" s="866"/>
      <c r="H31" s="866"/>
    </row>
    <row ht="18" customHeight="1" r="32" spans="1:8">
      <c r="A32" s="859" t="s">
        <v>2047</v>
      </c>
    </row>
    <row ht="18" customHeight="1" r="33" spans="1:8">
      <c r="A33" s="859" t="s">
        <v>2048</v>
      </c>
    </row>
    <row ht="18" customHeight="1" r="34" spans="1:8">
      <c r="A34" s="859" t="s">
        <v>2049</v>
      </c>
    </row>
    <row ht="45.6" customHeight="1" r="35" spans="1:8">
      <c r="C35" s="1324" t="s">
        <v>2544</v>
      </c>
      <c r="D35" s="1324"/>
      <c r="E35" s="1325"/>
      <c r="F35" s="1325"/>
      <c r="G35" s="1325"/>
      <c r="H35" s="1325"/>
    </row>
    <row ht="45.6" customHeight="1" r="36" spans="1:8">
      <c r="C36" s="1325"/>
      <c r="D36" s="1325"/>
      <c r="E36" s="1325"/>
      <c r="F36" s="1325"/>
      <c r="G36" s="1325"/>
      <c r="H36" s="1325"/>
    </row>
    <row ht="18" customHeight="1" r="38" spans="1:8">
      <c r="A38" s="859" t="s">
        <v>2050</v>
      </c>
    </row>
    <row ht="22.9" customHeight="1" r="39" spans="1:8">
      <c r="C39" s="1318" t="s">
        <v>2545</v>
      </c>
      <c r="D39" s="1318"/>
      <c r="E39" s="1318"/>
      <c r="F39" s="1318"/>
      <c r="G39" s="1318"/>
      <c r="H39" s="1318"/>
    </row>
    <row ht="22.9" customHeight="1" r="40" spans="1:8">
      <c r="C40" s="1318"/>
      <c r="D40" s="1318"/>
      <c r="E40" s="1318"/>
      <c r="F40" s="1318"/>
      <c r="G40" s="1318"/>
      <c r="H40" s="1318"/>
    </row>
    <row ht="22.9" customHeight="1" r="41" spans="1:8">
      <c r="C41" s="1318"/>
      <c r="D41" s="1318"/>
      <c r="E41" s="1318"/>
      <c r="F41" s="1318"/>
      <c r="G41" s="1318"/>
      <c r="H41" s="1318"/>
    </row>
    <row ht="22.9" customHeight="1" r="42" spans="1:8">
      <c r="C42" s="1318"/>
      <c r="D42" s="1318"/>
      <c r="E42" s="1318"/>
      <c r="F42" s="1318"/>
      <c r="G42" s="1318"/>
      <c r="H42" s="1318"/>
    </row>
    <row ht="50.25" customHeight="1" r="43" spans="1:8">
      <c r="C43" s="1318"/>
      <c r="D43" s="1318"/>
      <c r="E43" s="1318"/>
      <c r="F43" s="1318"/>
      <c r="G43" s="1318"/>
      <c r="H43" s="1318"/>
    </row>
    <row ht="15.2" customHeight="1" r="44" spans="1:8">
      <c r="C44" s="867"/>
      <c r="D44" s="867"/>
      <c r="E44" s="867"/>
      <c r="F44" s="867"/>
      <c r="G44" s="867"/>
      <c r="H44" s="867"/>
    </row>
    <row ht="18" customHeight="1" r="45" spans="1:8">
      <c r="A45" s="860" t="s">
        <v>2051</v>
      </c>
      <c r="B45" s="860"/>
    </row>
    <row ht="93" customHeight="1" r="46" spans="1:8">
      <c r="C46" s="1318" t="s">
        <v>2052</v>
      </c>
      <c r="D46" s="1318"/>
      <c r="E46" s="1318"/>
      <c r="F46" s="1318"/>
      <c r="G46" s="1318"/>
      <c r="H46" s="1318"/>
    </row>
    <row ht="16.15" customHeight="1" r="47" spans="1:8"/>
    <row ht="18" customHeight="1" r="48" spans="1:8">
      <c r="A48" s="860" t="s">
        <v>2053</v>
      </c>
      <c r="B48" s="860"/>
    </row>
    <row ht="87.6" customHeight="1" r="49" spans="1:8">
      <c r="C49" s="1318" t="s">
        <v>2054</v>
      </c>
      <c r="D49" s="1318"/>
      <c r="E49" s="1318"/>
      <c r="F49" s="1318"/>
      <c r="G49" s="1318"/>
      <c r="H49" s="1318"/>
    </row>
    <row ht="18.6" customHeight="1" r="50" spans="1:8">
      <c r="A50" s="868" t="s">
        <v>15</v>
      </c>
      <c r="B50" s="869"/>
      <c r="C50" s="869"/>
      <c r="D50" s="869"/>
      <c r="E50" s="869"/>
      <c r="F50" s="869"/>
      <c r="G50" s="869"/>
      <c r="H50" s="869"/>
    </row>
    <row ht="51.6" customHeight="1" r="51" spans="1:8">
      <c r="A51" s="1319" t="s">
        <v>2055</v>
      </c>
      <c r="B51" s="1320"/>
      <c r="C51" s="1320"/>
      <c r="D51" s="1320"/>
      <c r="E51" s="1320"/>
      <c r="F51" s="1320"/>
      <c r="G51" s="1320"/>
      <c r="H51" s="132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sheetViews>
    <sheetView showGridLines="0" workbookViewId="0" view="pageBreakPreview" zoomScaleNormal="64" zoomScaleSheetLayoutView="100">
      <selection pane="topLeft" activeCell="S50" sqref="S50"/>
    </sheetView>
  </sheetViews>
  <sheetFormatPr baseColWidth="8" defaultColWidth="4.125" defaultRowHeight="18"/>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ustomWidth="1"/>
  </cols>
  <sheetData>
    <row ht="18" customHeight="1" r="1" spans="1:21">
      <c r="A1" s="302"/>
      <c r="B1" s="302"/>
      <c r="C1" s="302"/>
      <c r="D1" s="302"/>
      <c r="E1" s="302"/>
      <c r="F1" s="302"/>
      <c r="G1" s="302"/>
      <c r="H1" s="302"/>
      <c r="I1" s="302"/>
      <c r="J1" s="302"/>
      <c r="K1" s="302"/>
      <c r="L1" s="302"/>
      <c r="M1" s="302"/>
      <c r="N1" s="302"/>
      <c r="O1" s="302"/>
      <c r="P1" s="302"/>
      <c r="Q1" s="302"/>
      <c r="R1" s="302"/>
      <c r="S1" s="302"/>
      <c r="T1" s="302"/>
    </row>
    <row ht="24" customHeight="1" r="2" spans="1:21" s="2" customFormat="1">
      <c r="A2" s="269"/>
      <c r="B2" s="263"/>
      <c r="C2" s="263"/>
      <c r="D2" s="303"/>
      <c r="E2" s="303"/>
      <c r="F2" s="263"/>
      <c r="G2" s="263"/>
      <c r="H2" s="263"/>
      <c r="I2" s="263"/>
      <c r="J2" s="263"/>
      <c r="K2" s="263"/>
      <c r="L2" s="263"/>
      <c r="M2" s="263"/>
      <c r="N2" s="263"/>
      <c r="O2" s="263"/>
      <c r="P2" s="263"/>
      <c r="Q2" s="263"/>
      <c r="R2" s="1447" t="s">
        <v>2087</v>
      </c>
      <c r="S2" s="1448"/>
      <c r="T2" s="263"/>
    </row>
    <row ht="42.75" customHeight="1" r="3" spans="1:21" s="2" customFormat="1">
      <c r="A3" s="304"/>
      <c r="B3" s="263"/>
      <c r="C3" s="263"/>
      <c r="D3" s="303"/>
      <c r="E3" s="303"/>
      <c r="F3" s="305"/>
      <c r="G3" s="263"/>
      <c r="H3" s="263"/>
      <c r="I3" s="263"/>
      <c r="J3" s="263"/>
      <c r="K3" s="263"/>
      <c r="L3" s="263"/>
      <c r="M3" s="263"/>
      <c r="N3" s="263"/>
      <c r="O3" s="263"/>
      <c r="P3" s="263"/>
      <c r="Q3" s="263"/>
      <c r="R3" s="263"/>
      <c r="S3" s="263"/>
      <c r="T3" s="263"/>
    </row>
    <row ht="76.5" customHeight="1" r="4" spans="1:21" s="2" customFormat="1">
      <c r="A4" s="263"/>
      <c r="B4" s="1495" t="s">
        <v>2077</v>
      </c>
      <c r="C4" s="1496"/>
      <c r="D4" s="1496"/>
      <c r="E4" s="1496"/>
      <c r="F4" s="1496"/>
      <c r="G4" s="1496"/>
      <c r="H4" s="1496"/>
      <c r="I4" s="1496"/>
      <c r="J4" s="1496"/>
      <c r="K4" s="1496"/>
      <c r="L4" s="1496"/>
      <c r="M4" s="1496"/>
      <c r="N4" s="1496"/>
      <c r="O4" s="1496"/>
      <c r="P4" s="1496"/>
      <c r="Q4" s="1496"/>
      <c r="R4" s="1496"/>
      <c r="S4" s="1496"/>
      <c r="T4" s="263"/>
    </row>
    <row ht="21.75" customHeight="1" r="5" spans="1:21" s="2" customFormat="1">
      <c r="A5" s="263"/>
      <c r="B5" s="306"/>
      <c r="C5" s="306"/>
      <c r="D5" s="306"/>
      <c r="E5" s="306"/>
      <c r="F5" s="306"/>
      <c r="G5" s="307"/>
      <c r="H5" s="307"/>
      <c r="I5" s="307"/>
      <c r="J5" s="307"/>
      <c r="K5" s="307"/>
      <c r="L5" s="307"/>
      <c r="M5" s="307"/>
      <c r="N5" s="307"/>
      <c r="O5" s="307"/>
      <c r="P5" s="307"/>
      <c r="Q5" s="307"/>
      <c r="R5" s="307"/>
      <c r="S5" s="307"/>
      <c r="T5" s="263"/>
    </row>
    <row ht="21.75" customHeight="1" r="6" spans="1:21" s="2" customFormat="1">
      <c r="A6" s="263"/>
      <c r="B6" s="263"/>
      <c r="C6" s="263"/>
      <c r="D6" s="1427" t="s">
        <v>1233</v>
      </c>
      <c r="E6" s="1427"/>
      <c r="F6" s="1427"/>
      <c r="G6" s="1452" t="s">
        <v>2057</v>
      </c>
      <c r="H6" s="1452"/>
      <c r="I6" s="1452"/>
      <c r="J6" s="1452"/>
      <c r="K6" s="1452"/>
      <c r="L6" s="1452"/>
      <c r="M6" s="1452"/>
      <c r="N6" s="1452"/>
      <c r="O6" s="1452"/>
      <c r="P6" s="1452"/>
      <c r="Q6" s="1453"/>
      <c r="R6" s="263"/>
      <c r="S6" s="263"/>
      <c r="T6" s="263"/>
    </row>
    <row ht="30.75" customHeight="1" r="7" spans="1:21" s="2" customFormat="1">
      <c r="A7" s="263"/>
      <c r="B7" s="263"/>
      <c r="C7" s="263"/>
      <c r="D7" s="1449" t="s">
        <v>28</v>
      </c>
      <c r="E7" s="1449"/>
      <c r="F7" s="1449"/>
      <c r="G7" s="1450" t="str">
        <f>はじめに!D5&amp;""</f>
        <v>あいうえお集落協定</v>
      </c>
      <c r="H7" s="1450"/>
      <c r="I7" s="1450"/>
      <c r="J7" s="1450"/>
      <c r="K7" s="1450"/>
      <c r="L7" s="1450"/>
      <c r="M7" s="1450"/>
      <c r="N7" s="1450"/>
      <c r="O7" s="1450"/>
      <c r="P7" s="1450"/>
      <c r="Q7" s="1451"/>
      <c r="R7" s="263"/>
      <c r="S7" s="263"/>
      <c r="T7" s="263"/>
      <c r="U7" s="10"/>
    </row>
    <row ht="3" customHeight="1" r="8" spans="1:21" s="2" customFormat="1">
      <c r="A8" s="263"/>
      <c r="B8" s="263"/>
      <c r="C8" s="263"/>
      <c r="D8" s="308"/>
      <c r="E8" s="308"/>
      <c r="F8" s="308"/>
      <c r="G8" s="270"/>
      <c r="H8" s="270"/>
      <c r="I8" s="309"/>
      <c r="J8" s="309"/>
      <c r="K8" s="309"/>
      <c r="L8" s="309"/>
      <c r="M8" s="309"/>
      <c r="N8" s="309"/>
      <c r="O8" s="309"/>
      <c r="P8" s="309"/>
      <c r="Q8" s="309"/>
      <c r="R8" s="263"/>
      <c r="S8" s="263"/>
      <c r="T8" s="263"/>
    </row>
    <row ht="19.5" customHeight="1" r="9" spans="1:21" s="2" customFormat="1">
      <c r="A9" s="263"/>
      <c r="B9" s="263"/>
      <c r="C9" s="263"/>
      <c r="D9" s="1427" t="s">
        <v>1233</v>
      </c>
      <c r="E9" s="1427"/>
      <c r="F9" s="1427"/>
      <c r="G9" s="1454" t="s">
        <v>2058</v>
      </c>
      <c r="H9" s="1454"/>
      <c r="I9" s="1454"/>
      <c r="J9" s="1454"/>
      <c r="K9" s="1454"/>
      <c r="L9" s="1454"/>
      <c r="M9" s="1454"/>
      <c r="N9" s="1454"/>
      <c r="O9" s="1454"/>
      <c r="P9" s="1454"/>
      <c r="Q9" s="1455"/>
      <c r="R9" s="263"/>
      <c r="S9" s="263"/>
      <c r="T9" s="263"/>
    </row>
    <row ht="30.75" customHeight="1" r="10" spans="1:21" s="2" customFormat="1">
      <c r="A10" s="263"/>
      <c r="B10" s="263"/>
      <c r="C10" s="263"/>
      <c r="D10" s="1449" t="s">
        <v>29</v>
      </c>
      <c r="E10" s="1449"/>
      <c r="F10" s="1449"/>
      <c r="G10" s="1450" t="str">
        <f>はじめに!D6&amp;""</f>
        <v>中山間　太郎</v>
      </c>
      <c r="H10" s="1450"/>
      <c r="I10" s="1450"/>
      <c r="J10" s="1450"/>
      <c r="K10" s="1450"/>
      <c r="L10" s="1450"/>
      <c r="M10" s="1450"/>
      <c r="N10" s="1450"/>
      <c r="O10" s="1456"/>
      <c r="P10" s="1456"/>
      <c r="Q10" s="1457"/>
      <c r="R10" s="263"/>
      <c r="S10" s="263"/>
      <c r="T10" s="263"/>
      <c r="U10" s="10"/>
    </row>
    <row ht="3" customHeight="1" r="11" spans="1:21" s="2" customFormat="1">
      <c r="A11" s="263"/>
      <c r="B11" s="263"/>
      <c r="C11" s="263"/>
      <c r="D11" s="308"/>
      <c r="E11" s="308"/>
      <c r="F11" s="308"/>
      <c r="G11" s="310"/>
      <c r="H11" s="311"/>
      <c r="I11" s="263"/>
      <c r="J11" s="310"/>
      <c r="K11" s="310"/>
      <c r="L11" s="310"/>
      <c r="M11" s="310"/>
      <c r="N11" s="310"/>
      <c r="O11" s="310"/>
      <c r="P11" s="310"/>
      <c r="Q11" s="310"/>
      <c r="R11" s="263"/>
      <c r="S11" s="263"/>
      <c r="T11" s="263"/>
    </row>
    <row ht="21.75" customHeight="1" r="12" spans="1:21" s="2" customFormat="1">
      <c r="A12" s="263"/>
      <c r="B12" s="263"/>
      <c r="C12" s="263"/>
      <c r="D12" s="1427" t="s">
        <v>1233</v>
      </c>
      <c r="E12" s="1427"/>
      <c r="F12" s="1427"/>
      <c r="G12" s="1454" t="s">
        <v>2059</v>
      </c>
      <c r="H12" s="1454"/>
      <c r="I12" s="1454"/>
      <c r="J12" s="1454"/>
      <c r="K12" s="1454"/>
      <c r="L12" s="1454"/>
      <c r="M12" s="1454"/>
      <c r="N12" s="1454"/>
      <c r="O12" s="1454"/>
      <c r="P12" s="1454"/>
      <c r="Q12" s="1455"/>
      <c r="R12" s="263"/>
      <c r="S12" s="263"/>
      <c r="T12" s="263"/>
    </row>
    <row ht="30.75" customHeight="1" r="13" spans="1:21" s="2" customFormat="1">
      <c r="A13" s="263"/>
      <c r="B13" s="263"/>
      <c r="C13" s="263"/>
      <c r="D13" s="1449" t="s">
        <v>11</v>
      </c>
      <c r="E13" s="1449"/>
      <c r="F13" s="1449"/>
      <c r="G13" s="1450" t="str">
        <f>はじめに!D7&amp;""</f>
        <v>○○県△△市○町</v>
      </c>
      <c r="H13" s="1450"/>
      <c r="I13" s="1450"/>
      <c r="J13" s="1450"/>
      <c r="K13" s="1450"/>
      <c r="L13" s="1450"/>
      <c r="M13" s="1450"/>
      <c r="N13" s="1450"/>
      <c r="O13" s="1450"/>
      <c r="P13" s="1450"/>
      <c r="Q13" s="1451"/>
      <c r="R13" s="263"/>
      <c r="S13" s="263"/>
      <c r="T13" s="263"/>
    </row>
    <row ht="20.25" customHeight="1" r="14" spans="1:21" s="2" customFormat="1">
      <c r="A14" s="263"/>
      <c r="B14" s="263"/>
      <c r="C14" s="263"/>
      <c r="D14" s="263"/>
      <c r="E14" s="263"/>
      <c r="F14" s="312"/>
      <c r="G14" s="263"/>
      <c r="H14" s="263"/>
      <c r="I14" s="263"/>
      <c r="J14" s="263"/>
      <c r="K14" s="263"/>
      <c r="L14" s="263"/>
      <c r="M14" s="263"/>
      <c r="N14" s="263"/>
      <c r="O14" s="263"/>
      <c r="P14" s="263"/>
      <c r="Q14" s="263"/>
      <c r="R14" s="263"/>
      <c r="S14" s="263"/>
      <c r="T14" s="263"/>
    </row>
    <row ht="21.75" customHeight="1" r="15" spans="1:21" s="2" customFormat="1">
      <c r="A15" s="263"/>
      <c r="B15" s="263"/>
      <c r="C15" s="312"/>
      <c r="D15" s="312"/>
      <c r="E15" s="312"/>
      <c r="F15" s="312"/>
      <c r="G15" s="263"/>
      <c r="H15" s="263"/>
      <c r="I15" s="263"/>
      <c r="J15" s="263"/>
      <c r="K15" s="263"/>
      <c r="L15" s="263"/>
      <c r="M15" s="263"/>
      <c r="N15" s="263"/>
      <c r="O15" s="263"/>
      <c r="P15" s="263"/>
      <c r="Q15" s="263"/>
      <c r="R15" s="263"/>
      <c r="S15" s="263"/>
      <c r="T15" s="263"/>
    </row>
    <row ht="21.75" customHeight="1" r="16" spans="1:21" s="2" customFormat="1">
      <c r="A16" s="263"/>
      <c r="B16" s="263"/>
      <c r="C16" s="263"/>
      <c r="D16" s="889" t="s">
        <v>47</v>
      </c>
      <c r="E16" s="1474" t="s">
        <v>48</v>
      </c>
      <c r="F16" s="1474"/>
      <c r="G16" s="1474"/>
      <c r="H16" s="1474"/>
      <c r="I16" s="1474"/>
      <c r="J16" s="1474"/>
      <c r="K16" s="1474"/>
      <c r="L16" s="1474"/>
      <c r="M16" s="1474"/>
      <c r="N16" s="1474"/>
      <c r="O16" s="1474"/>
      <c r="P16" s="1474"/>
      <c r="Q16" s="1474"/>
      <c r="R16" s="1474"/>
      <c r="S16" s="270"/>
      <c r="T16" s="263"/>
    </row>
    <row ht="16.5" customHeight="1" r="17" spans="1:40" s="2" customFormat="1">
      <c r="A17" s="263"/>
      <c r="B17" s="264"/>
      <c r="C17" s="303"/>
      <c r="D17" s="313"/>
      <c r="E17" s="313"/>
      <c r="F17" s="313"/>
      <c r="G17" s="307"/>
      <c r="H17" s="307"/>
      <c r="I17" s="307"/>
      <c r="J17" s="307"/>
      <c r="K17" s="307"/>
      <c r="L17" s="307"/>
      <c r="M17" s="307"/>
      <c r="N17" s="307"/>
      <c r="O17" s="307"/>
      <c r="P17" s="307"/>
      <c r="Q17" s="307"/>
      <c r="R17" s="307"/>
      <c r="S17" s="307"/>
      <c r="T17" s="263"/>
    </row>
    <row ht="21.75" customHeight="1" r="18" spans="1:40" s="2" customFormat="1">
      <c r="A18" s="263"/>
      <c r="B18" s="263"/>
      <c r="C18" s="263"/>
      <c r="D18" s="307" t="s">
        <v>12</v>
      </c>
      <c r="E18" s="307"/>
      <c r="F18" s="311"/>
      <c r="G18" s="313"/>
      <c r="H18" s="313"/>
      <c r="I18" s="313"/>
      <c r="J18" s="307"/>
      <c r="K18" s="307"/>
      <c r="L18" s="307"/>
      <c r="M18" s="307"/>
      <c r="N18" s="307"/>
      <c r="O18" s="307"/>
      <c r="P18" s="307"/>
      <c r="Q18" s="307"/>
      <c r="R18" s="307"/>
      <c r="S18" s="307"/>
      <c r="T18" s="263"/>
    </row>
    <row ht="21.75" customHeight="1" r="19" spans="1:40" s="2" customFormat="1">
      <c r="A19" s="263"/>
      <c r="B19" s="263"/>
      <c r="C19" s="263"/>
      <c r="D19" s="872" t="str">
        <f>参４_申請!B16</f>
        <v>□</v>
      </c>
      <c r="E19" s="1475" t="s">
        <v>31</v>
      </c>
      <c r="F19" s="1476"/>
      <c r="G19" s="1476"/>
      <c r="H19" s="1476"/>
      <c r="I19" s="1476"/>
      <c r="J19" s="1476"/>
      <c r="K19" s="1476"/>
      <c r="L19" s="1476"/>
      <c r="M19" s="1476"/>
      <c r="N19" s="1476"/>
      <c r="O19" s="1476"/>
      <c r="P19" s="1476"/>
      <c r="Q19" s="1477"/>
      <c r="R19" s="880" t="s">
        <v>78</v>
      </c>
      <c r="S19" s="263"/>
      <c r="T19" s="263"/>
    </row>
    <row ht="21.75" customHeight="1" r="20" spans="1:40" s="2" customFormat="1">
      <c r="A20" s="263"/>
      <c r="B20" s="263"/>
      <c r="C20" s="263"/>
      <c r="D20" s="872" t="str">
        <f>参４_申請!B17</f>
        <v>☑</v>
      </c>
      <c r="E20" s="1475" t="s">
        <v>58</v>
      </c>
      <c r="F20" s="1476"/>
      <c r="G20" s="1476"/>
      <c r="H20" s="1476"/>
      <c r="I20" s="1476"/>
      <c r="J20" s="1476"/>
      <c r="K20" s="1476"/>
      <c r="L20" s="1476"/>
      <c r="M20" s="1476"/>
      <c r="N20" s="1476"/>
      <c r="O20" s="1476"/>
      <c r="P20" s="1476"/>
      <c r="Q20" s="1477"/>
      <c r="R20" s="879" t="s">
        <v>2079</v>
      </c>
      <c r="S20" s="263"/>
      <c r="T20" s="263"/>
    </row>
    <row ht="21.75" customHeight="1" r="21" spans="1:40" s="2" customFormat="1">
      <c r="A21" s="263"/>
      <c r="B21" s="263"/>
      <c r="C21" s="263"/>
      <c r="D21" s="872" t="str">
        <f>参４_申請!B18</f>
        <v>□</v>
      </c>
      <c r="E21" s="1475" t="s">
        <v>59</v>
      </c>
      <c r="F21" s="1476"/>
      <c r="G21" s="1476"/>
      <c r="H21" s="1476"/>
      <c r="I21" s="1476"/>
      <c r="J21" s="1476"/>
      <c r="K21" s="1476"/>
      <c r="L21" s="1476"/>
      <c r="M21" s="1476"/>
      <c r="N21" s="1476"/>
      <c r="O21" s="1476"/>
      <c r="P21" s="1476"/>
      <c r="Q21" s="1477"/>
      <c r="R21" s="880" t="s">
        <v>13</v>
      </c>
      <c r="S21" s="263"/>
      <c r="T21" s="263"/>
    </row>
    <row ht="21.75" customHeight="1" r="22" spans="1:40" s="2" customFormat="1">
      <c r="A22" s="263"/>
      <c r="B22" s="263"/>
      <c r="C22" s="263"/>
      <c r="D22" s="881" t="s">
        <v>30</v>
      </c>
      <c r="E22" s="1478" t="s">
        <v>60</v>
      </c>
      <c r="F22" s="1479"/>
      <c r="G22" s="1479"/>
      <c r="H22" s="1479"/>
      <c r="I22" s="1479"/>
      <c r="J22" s="1479"/>
      <c r="K22" s="1479"/>
      <c r="L22" s="1479"/>
      <c r="M22" s="1479"/>
      <c r="N22" s="1479"/>
      <c r="O22" s="1479"/>
      <c r="P22" s="1479"/>
      <c r="Q22" s="1480"/>
      <c r="R22" s="880" t="s">
        <v>13</v>
      </c>
      <c r="S22" s="263"/>
      <c r="T22" s="263"/>
    </row>
    <row ht="28.5" customHeight="1" r="23" spans="1:40" s="2" customFormat="1">
      <c r="A23" s="263"/>
      <c r="B23" s="263"/>
      <c r="C23" s="263"/>
      <c r="D23" s="264" t="s">
        <v>14</v>
      </c>
      <c r="E23" s="264"/>
      <c r="F23" s="270"/>
      <c r="G23" s="270"/>
      <c r="H23" s="270"/>
      <c r="I23" s="270"/>
      <c r="J23" s="314"/>
      <c r="K23" s="307"/>
      <c r="L23" s="307"/>
      <c r="M23" s="307"/>
      <c r="N23" s="307"/>
      <c r="O23" s="307"/>
      <c r="P23" s="307"/>
      <c r="Q23" s="307"/>
      <c r="R23" s="307"/>
      <c r="S23" s="307"/>
      <c r="T23" s="263"/>
    </row>
    <row ht="48.75" customHeight="1" r="24" spans="1:40" s="2" customFormat="1">
      <c r="C24" s="18"/>
      <c r="D24" s="21"/>
      <c r="E24" s="21"/>
      <c r="F24" s="38"/>
      <c r="G24" s="38"/>
      <c r="H24" s="38"/>
      <c r="I24" s="38"/>
      <c r="J24" s="38"/>
      <c r="K24" s="39"/>
      <c r="L24" s="39"/>
      <c r="M24" s="39"/>
      <c r="N24" s="39"/>
      <c r="O24" s="39"/>
      <c r="P24" s="39"/>
      <c r="Q24" s="39"/>
      <c r="R24" s="39"/>
      <c r="S24" s="39"/>
    </row>
    <row ht="14.25" customHeight="1" r="25" spans="1:40" s="2" customFormat="1">
      <c r="A25" s="263"/>
      <c r="B25" s="263"/>
      <c r="C25" s="263" t="s">
        <v>49</v>
      </c>
      <c r="D25" s="264"/>
      <c r="E25" s="264"/>
      <c r="F25" s="264"/>
      <c r="G25" s="264"/>
      <c r="H25" s="264"/>
      <c r="I25" s="264"/>
      <c r="J25" s="263"/>
      <c r="K25" s="263"/>
      <c r="L25" s="263"/>
      <c r="M25" s="263"/>
      <c r="N25" s="263"/>
      <c r="O25" s="263"/>
      <c r="P25" s="263"/>
      <c r="Q25" s="263"/>
      <c r="R25" s="263"/>
      <c r="S25" s="263"/>
    </row>
    <row ht="45.75" customHeight="1" r="26" spans="1:40" s="2" customFormat="1">
      <c r="A26" s="265"/>
      <c r="B26" s="265"/>
      <c r="C26" s="1437" t="s">
        <v>50</v>
      </c>
      <c r="D26" s="1437"/>
      <c r="E26" s="1437"/>
      <c r="F26" s="1437"/>
      <c r="G26" s="1437"/>
      <c r="H26" s="1437"/>
      <c r="I26" s="1437"/>
      <c r="J26" s="1437"/>
      <c r="K26" s="1437"/>
      <c r="L26" s="1437"/>
      <c r="M26" s="1437"/>
      <c r="N26" s="1437"/>
      <c r="O26" s="1437"/>
      <c r="P26" s="1437"/>
      <c r="Q26" s="1437"/>
      <c r="R26" s="1437"/>
      <c r="S26" s="1437"/>
    </row>
    <row ht="19.5" customHeight="1" r="27" spans="1:40">
      <c r="A27" s="266" t="s">
        <v>8</v>
      </c>
      <c r="B27" s="267"/>
      <c r="C27" s="267"/>
      <c r="D27" s="267"/>
      <c r="E27" s="267"/>
      <c r="F27" s="267"/>
      <c r="G27" s="267"/>
      <c r="H27" s="267"/>
      <c r="I27" s="267"/>
      <c r="J27" s="267"/>
      <c r="K27" s="267"/>
      <c r="L27" s="268"/>
      <c r="M27" s="268"/>
      <c r="N27" s="268"/>
      <c r="O27" s="268"/>
      <c r="P27" s="268"/>
      <c r="Q27" s="268"/>
      <c r="R27" s="268"/>
      <c r="S27" s="268"/>
    </row>
    <row ht="28.5" customHeight="1" r="28" spans="1:40">
      <c r="A28" s="266"/>
      <c r="B28" s="1501" t="s">
        <v>34</v>
      </c>
      <c r="C28" s="1501"/>
      <c r="D28" s="1501"/>
      <c r="E28" s="1501"/>
      <c r="F28" s="1501"/>
      <c r="G28" s="1501"/>
      <c r="H28" s="1501"/>
      <c r="I28" s="1501"/>
      <c r="J28" s="1501"/>
      <c r="K28" s="1501"/>
      <c r="L28" s="1501"/>
      <c r="M28" s="1501"/>
      <c r="N28" s="1501"/>
      <c r="O28" s="1501"/>
      <c r="P28" s="1501"/>
      <c r="Q28" s="1501"/>
      <c r="R28" s="1501"/>
      <c r="S28" s="1501"/>
      <c r="T28" s="5"/>
      <c r="U28" s="5"/>
      <c r="V28" s="5"/>
      <c r="W28" s="5"/>
      <c r="X28" s="5"/>
      <c r="Y28" s="5"/>
      <c r="Z28" s="5"/>
      <c r="AA28" s="5"/>
      <c r="AB28" s="5"/>
      <c r="AC28" s="5"/>
      <c r="AD28" s="5"/>
      <c r="AE28" s="5"/>
      <c r="AF28" s="5"/>
      <c r="AG28" s="5"/>
      <c r="AH28" s="5"/>
      <c r="AI28" s="5"/>
      <c r="AJ28" s="5"/>
      <c r="AK28" s="5"/>
      <c r="AL28" s="5"/>
      <c r="AM28" s="5"/>
      <c r="AN28" s="5"/>
    </row>
    <row ht="20.25" customHeight="1" r="29" spans="1:40">
      <c r="A29" s="266"/>
      <c r="B29" s="269" t="s">
        <v>62</v>
      </c>
      <c r="C29" s="269"/>
      <c r="D29" s="270"/>
      <c r="E29" s="270"/>
      <c r="F29" s="270"/>
      <c r="G29" s="271"/>
      <c r="H29" s="271"/>
      <c r="I29" s="271"/>
      <c r="J29" s="272"/>
      <c r="K29" s="272"/>
      <c r="L29" s="268"/>
      <c r="M29" s="268"/>
      <c r="N29" s="268"/>
      <c r="O29" s="268"/>
      <c r="P29" s="268"/>
      <c r="Q29" s="268"/>
      <c r="R29" s="273"/>
      <c r="S29" s="268"/>
    </row>
    <row ht="38.25" customHeight="1" r="30" spans="1:40">
      <c r="A30" s="274"/>
      <c r="B30" s="1469"/>
      <c r="C30" s="1470"/>
      <c r="D30" s="1471" t="s">
        <v>2089</v>
      </c>
      <c r="E30" s="1472"/>
      <c r="F30" s="1473"/>
      <c r="G30" s="1491" t="s">
        <v>7</v>
      </c>
      <c r="H30" s="1472"/>
      <c r="I30" s="1473"/>
      <c r="J30" s="1492" t="s">
        <v>16</v>
      </c>
      <c r="K30" s="1493"/>
      <c r="L30" s="1491" t="s">
        <v>2088</v>
      </c>
      <c r="M30" s="1472"/>
      <c r="N30" s="1473"/>
      <c r="O30" s="1458" t="s">
        <v>2088</v>
      </c>
      <c r="P30" s="1459"/>
      <c r="Q30" s="1460"/>
      <c r="R30" s="268"/>
      <c r="S30" s="268"/>
    </row>
    <row ht="9" customHeight="1" r="31" spans="1:40">
      <c r="A31" s="274"/>
      <c r="B31" s="1430" t="s">
        <v>17</v>
      </c>
      <c r="C31" s="1431"/>
      <c r="D31" s="1440"/>
      <c r="E31" s="1499"/>
      <c r="F31" s="1500"/>
      <c r="G31" s="1440"/>
      <c r="H31" s="1499"/>
      <c r="I31" s="1500"/>
      <c r="J31" s="1435"/>
      <c r="K31" s="1436"/>
      <c r="L31" s="1440"/>
      <c r="M31" s="1499"/>
      <c r="N31" s="1500"/>
      <c r="O31" s="1440"/>
      <c r="P31" s="1441"/>
      <c r="Q31" s="1442"/>
      <c r="R31" s="275"/>
      <c r="S31" s="268"/>
    </row>
    <row ht="22.5" customHeight="1" r="32" spans="1:40">
      <c r="A32" s="274"/>
      <c r="B32" s="1432"/>
      <c r="C32" s="1433"/>
      <c r="D32" s="892" t="s">
        <v>67</v>
      </c>
      <c r="E32" s="1091"/>
      <c r="F32" s="894" t="s">
        <v>77</v>
      </c>
      <c r="G32" s="892" t="s">
        <v>67</v>
      </c>
      <c r="H32" s="1091"/>
      <c r="I32" s="894" t="s">
        <v>77</v>
      </c>
      <c r="J32" s="1349"/>
      <c r="K32" s="1350"/>
      <c r="L32" s="892" t="s">
        <v>67</v>
      </c>
      <c r="M32" s="1091"/>
      <c r="N32" s="894" t="s">
        <v>77</v>
      </c>
      <c r="O32" s="892" t="s">
        <v>67</v>
      </c>
      <c r="P32" s="1091"/>
      <c r="Q32" s="894" t="s">
        <v>77</v>
      </c>
      <c r="R32" s="275"/>
      <c r="S32" s="268"/>
    </row>
    <row ht="6.75" customHeight="1" r="33" spans="1:32">
      <c r="A33" s="274"/>
      <c r="B33" s="1430" t="s">
        <v>35</v>
      </c>
      <c r="C33" s="1431"/>
      <c r="D33" s="1386"/>
      <c r="E33" s="1387"/>
      <c r="F33" s="1388"/>
      <c r="G33" s="1386"/>
      <c r="H33" s="1387"/>
      <c r="I33" s="1388"/>
      <c r="J33" s="1435"/>
      <c r="K33" s="1436"/>
      <c r="L33" s="1386"/>
      <c r="M33" s="1387"/>
      <c r="N33" s="1388"/>
      <c r="O33" s="1386"/>
      <c r="P33" s="1441"/>
      <c r="Q33" s="1442"/>
      <c r="R33" s="275"/>
      <c r="S33" s="268"/>
    </row>
    <row ht="22.5" customHeight="1" r="34" spans="1:32">
      <c r="A34" s="274"/>
      <c r="B34" s="1432"/>
      <c r="C34" s="1433"/>
      <c r="D34" s="892" t="s">
        <v>67</v>
      </c>
      <c r="E34" s="1091"/>
      <c r="F34" s="894" t="s">
        <v>77</v>
      </c>
      <c r="G34" s="892" t="s">
        <v>67</v>
      </c>
      <c r="H34" s="1091"/>
      <c r="I34" s="894" t="s">
        <v>77</v>
      </c>
      <c r="J34" s="1349"/>
      <c r="K34" s="1350"/>
      <c r="L34" s="892" t="s">
        <v>67</v>
      </c>
      <c r="M34" s="1091"/>
      <c r="N34" s="894" t="s">
        <v>77</v>
      </c>
      <c r="O34" s="892" t="s">
        <v>67</v>
      </c>
      <c r="P34" s="1091"/>
      <c r="Q34" s="894" t="s">
        <v>77</v>
      </c>
      <c r="R34" s="275"/>
      <c r="S34" s="268"/>
    </row>
    <row ht="6.75" customHeight="1" r="35" spans="1:32">
      <c r="A35" s="274"/>
      <c r="B35" s="1430" t="s">
        <v>36</v>
      </c>
      <c r="C35" s="1431"/>
      <c r="D35" s="1386"/>
      <c r="E35" s="1387"/>
      <c r="F35" s="1434"/>
      <c r="G35" s="1386"/>
      <c r="H35" s="1387"/>
      <c r="I35" s="1434"/>
      <c r="J35" s="1435"/>
      <c r="K35" s="1436"/>
      <c r="L35" s="1386"/>
      <c r="M35" s="1387"/>
      <c r="N35" s="1434"/>
      <c r="O35" s="1386"/>
      <c r="P35" s="1441"/>
      <c r="Q35" s="1442"/>
      <c r="R35" s="275"/>
      <c r="S35" s="268"/>
    </row>
    <row ht="22.5" customHeight="1" r="36" spans="1:32">
      <c r="A36" s="274"/>
      <c r="B36" s="1432"/>
      <c r="C36" s="1433"/>
      <c r="D36" s="892" t="s">
        <v>67</v>
      </c>
      <c r="E36" s="1091"/>
      <c r="F36" s="894" t="s">
        <v>77</v>
      </c>
      <c r="G36" s="892" t="s">
        <v>67</v>
      </c>
      <c r="H36" s="1091"/>
      <c r="I36" s="894" t="s">
        <v>77</v>
      </c>
      <c r="J36" s="1349"/>
      <c r="K36" s="1350"/>
      <c r="L36" s="892" t="s">
        <v>67</v>
      </c>
      <c r="M36" s="1091"/>
      <c r="N36" s="894" t="s">
        <v>77</v>
      </c>
      <c r="O36" s="892" t="s">
        <v>67</v>
      </c>
      <c r="P36" s="1091"/>
      <c r="Q36" s="894" t="s">
        <v>77</v>
      </c>
      <c r="R36" s="275"/>
      <c r="S36" s="268"/>
    </row>
    <row ht="9" customHeight="1" r="37" spans="1:32">
      <c r="A37" s="274"/>
      <c r="B37" s="1430" t="s">
        <v>18</v>
      </c>
      <c r="C37" s="1431"/>
      <c r="D37" s="1353"/>
      <c r="E37" s="1354"/>
      <c r="F37" s="1355"/>
      <c r="G37" s="1353"/>
      <c r="H37" s="1354"/>
      <c r="I37" s="1355"/>
      <c r="J37" s="1406"/>
      <c r="K37" s="1407"/>
      <c r="L37" s="1386"/>
      <c r="M37" s="1387"/>
      <c r="N37" s="1434"/>
      <c r="O37" s="1386"/>
      <c r="P37" s="1441"/>
      <c r="Q37" s="1442"/>
      <c r="R37" s="275"/>
      <c r="S37" s="268"/>
    </row>
    <row ht="22.5" customHeight="1" r="38" spans="1:32">
      <c r="A38" s="274"/>
      <c r="B38" s="1432"/>
      <c r="C38" s="1433"/>
      <c r="D38" s="276" t="s">
        <v>67</v>
      </c>
      <c r="E38" s="386">
        <v>7</v>
      </c>
      <c r="F38" s="277" t="s">
        <v>77</v>
      </c>
      <c r="G38" s="276" t="s">
        <v>67</v>
      </c>
      <c r="H38" s="386">
        <v>11</v>
      </c>
      <c r="I38" s="277" t="s">
        <v>77</v>
      </c>
      <c r="J38" s="1438">
        <f>H38-E38+1</f>
        <v>5</v>
      </c>
      <c r="K38" s="1439"/>
      <c r="L38" s="892" t="s">
        <v>67</v>
      </c>
      <c r="M38" s="893"/>
      <c r="N38" s="894" t="s">
        <v>77</v>
      </c>
      <c r="O38" s="892" t="s">
        <v>67</v>
      </c>
      <c r="P38" s="893"/>
      <c r="Q38" s="894" t="s">
        <v>77</v>
      </c>
      <c r="R38" s="275"/>
      <c r="S38" s="268"/>
    </row>
    <row ht="9" customHeight="1" r="39" spans="1:32">
      <c r="A39" s="274"/>
      <c r="B39" s="1430" t="s">
        <v>19</v>
      </c>
      <c r="C39" s="1431"/>
      <c r="D39" s="1386"/>
      <c r="E39" s="1387"/>
      <c r="F39" s="1434"/>
      <c r="G39" s="1386"/>
      <c r="H39" s="1387"/>
      <c r="I39" s="1434"/>
      <c r="J39" s="1435"/>
      <c r="K39" s="1436"/>
      <c r="L39" s="1386"/>
      <c r="M39" s="1387"/>
      <c r="N39" s="1434"/>
      <c r="O39" s="1386"/>
      <c r="P39" s="1441"/>
      <c r="Q39" s="1442"/>
      <c r="R39" s="275"/>
      <c r="S39" s="268"/>
    </row>
    <row ht="22.5" customHeight="1" r="40" spans="1:32">
      <c r="A40" s="274"/>
      <c r="B40" s="1432"/>
      <c r="C40" s="1433"/>
      <c r="D40" s="892" t="s">
        <v>67</v>
      </c>
      <c r="E40" s="1091"/>
      <c r="F40" s="894" t="s">
        <v>77</v>
      </c>
      <c r="G40" s="892" t="s">
        <v>67</v>
      </c>
      <c r="H40" s="1091"/>
      <c r="I40" s="894" t="s">
        <v>77</v>
      </c>
      <c r="J40" s="1349"/>
      <c r="K40" s="1350"/>
      <c r="L40" s="892" t="s">
        <v>67</v>
      </c>
      <c r="M40" s="1091"/>
      <c r="N40" s="894" t="s">
        <v>77</v>
      </c>
      <c r="O40" s="892" t="s">
        <v>67</v>
      </c>
      <c r="P40" s="1091"/>
      <c r="Q40" s="894" t="s">
        <v>77</v>
      </c>
      <c r="R40" s="275"/>
      <c r="S40" s="268"/>
    </row>
    <row ht="36.75" customHeight="1" r="41" spans="1:32" s="6" customForma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ht="21" customHeight="1" r="42" spans="1:32">
      <c r="A42" s="280"/>
      <c r="B42" s="1443" t="s">
        <v>51</v>
      </c>
      <c r="C42" s="1444"/>
      <c r="D42" s="281"/>
      <c r="E42" s="282"/>
      <c r="F42" s="283"/>
      <c r="G42" s="283"/>
      <c r="H42" s="282"/>
      <c r="I42" s="283"/>
      <c r="J42" s="283"/>
      <c r="K42" s="283"/>
      <c r="L42" s="283"/>
      <c r="M42" s="284"/>
      <c r="N42" s="284"/>
      <c r="O42" s="1408" t="s">
        <v>10</v>
      </c>
      <c r="P42" s="1409"/>
      <c r="Q42" s="1410"/>
      <c r="R42" s="1423" t="s">
        <v>854</v>
      </c>
      <c r="S42" s="1425" t="s">
        <v>52</v>
      </c>
    </row>
    <row ht="21" customHeight="1" r="43" spans="1:32">
      <c r="A43" s="280"/>
      <c r="B43" s="1445"/>
      <c r="C43" s="1446"/>
      <c r="D43" s="1369" t="s">
        <v>3</v>
      </c>
      <c r="E43" s="1370"/>
      <c r="F43" s="1371"/>
      <c r="G43" s="1369" t="s">
        <v>6</v>
      </c>
      <c r="H43" s="1370"/>
      <c r="I43" s="1371"/>
      <c r="J43" s="1369" t="s">
        <v>5</v>
      </c>
      <c r="K43" s="1371"/>
      <c r="L43" s="1369" t="s">
        <v>20</v>
      </c>
      <c r="M43" s="1370"/>
      <c r="N43" s="1371"/>
      <c r="O43" s="1411"/>
      <c r="P43" s="1411"/>
      <c r="Q43" s="1412"/>
      <c r="R43" s="1424"/>
      <c r="S43" s="1426"/>
    </row>
    <row ht="9" customHeight="1" r="44" spans="1:32">
      <c r="A44" s="280"/>
      <c r="B44" s="285"/>
      <c r="C44" s="1428" t="s">
        <v>2090</v>
      </c>
      <c r="D44" s="1420"/>
      <c r="E44" s="1421"/>
      <c r="F44" s="1422"/>
      <c r="G44" s="1420"/>
      <c r="H44" s="1421"/>
      <c r="I44" s="1422"/>
      <c r="J44" s="1420"/>
      <c r="K44" s="1422"/>
      <c r="L44" s="1363"/>
      <c r="M44" s="1364"/>
      <c r="N44" s="1365"/>
      <c r="O44" s="1092"/>
      <c r="P44" s="1093"/>
      <c r="Q44" s="1094"/>
      <c r="R44" s="286"/>
      <c r="S44" s="1129"/>
    </row>
    <row ht="22.5" customHeight="1" r="45" spans="1:32">
      <c r="A45" s="280"/>
      <c r="B45" s="285"/>
      <c r="C45" s="1429"/>
      <c r="D45" s="1361">
        <v>0</v>
      </c>
      <c r="E45" s="1361"/>
      <c r="F45" s="1362"/>
      <c r="G45" s="1361">
        <v>0</v>
      </c>
      <c r="H45" s="1361"/>
      <c r="I45" s="1362"/>
      <c r="J45" s="1361">
        <v>0</v>
      </c>
      <c r="K45" s="1362"/>
      <c r="L45" s="1366"/>
      <c r="M45" s="1367"/>
      <c r="N45" s="1368"/>
      <c r="O45" s="1413">
        <f>SUM(D45,G45,J45)</f>
        <v>0</v>
      </c>
      <c r="P45" s="1414"/>
      <c r="Q45" s="1415"/>
      <c r="R45" s="1095">
        <v>0</v>
      </c>
      <c r="S45" s="1130">
        <v>0</v>
      </c>
    </row>
    <row ht="9" customHeight="1" r="46" spans="1:32">
      <c r="A46" s="280"/>
      <c r="B46" s="285"/>
      <c r="C46" s="1417" t="s">
        <v>32</v>
      </c>
      <c r="D46" s="1392"/>
      <c r="E46" s="1394"/>
      <c r="F46" s="1393"/>
      <c r="G46" s="1392"/>
      <c r="H46" s="1394"/>
      <c r="I46" s="1393"/>
      <c r="J46" s="1392"/>
      <c r="K46" s="1393"/>
      <c r="L46" s="1392"/>
      <c r="M46" s="1394"/>
      <c r="N46" s="1393"/>
      <c r="O46" s="1392">
        <f>SUM(D46:N46)</f>
        <v>0</v>
      </c>
      <c r="P46" s="1394"/>
      <c r="Q46" s="1393"/>
      <c r="R46" s="287"/>
      <c r="S46" s="288"/>
    </row>
    <row ht="22.5" customHeight="1" r="47" spans="1:32">
      <c r="A47" s="280"/>
      <c r="B47" s="285"/>
      <c r="C47" s="1418"/>
      <c r="D47" s="1351">
        <f>別紙１④!$E$63/100</f>
        <v>207.14</v>
      </c>
      <c r="E47" s="1351"/>
      <c r="F47" s="1352"/>
      <c r="G47" s="1351">
        <f>別紙１④!$J$63/100</f>
        <v>124.68</v>
      </c>
      <c r="H47" s="1351"/>
      <c r="I47" s="1352"/>
      <c r="J47" s="1351">
        <f>別紙１④!$O$63/100</f>
        <v>40.14</v>
      </c>
      <c r="K47" s="1352"/>
      <c r="L47" s="1351">
        <f>別紙１④!$T$63/100</f>
        <v>11.5</v>
      </c>
      <c r="M47" s="1351"/>
      <c r="N47" s="1351"/>
      <c r="O47" s="1487">
        <f>別紙１④!$C$63/100</f>
        <v>383.46</v>
      </c>
      <c r="P47" s="1488"/>
      <c r="Q47" s="1489"/>
      <c r="R47" s="1347">
        <f>SUMIFS(別紙２①!$F$18:$F$105,別紙２①!$P$18:$P$105,"荒廃農地")/1000</f>
        <v>0</v>
      </c>
      <c r="S47" s="1343">
        <f>別紙１④!$I$63+別紙１④!$N$63+別紙１④!$S$63+別紙１④!$X$63+別紙１④!$T$71+別紙１④!$S$80+別紙１④!$S$88+別紙１④!$P$110+別紙１④!$P$119</f>
        <v>398474</v>
      </c>
      <c r="W47" s="126"/>
    </row>
    <row ht="73.15" customHeight="1" r="48" spans="1:32" s="23" customFormat="1">
      <c r="A48" s="280"/>
      <c r="B48" s="285"/>
      <c r="C48" s="1419"/>
      <c r="D48" s="891" t="s">
        <v>404</v>
      </c>
      <c r="E48" s="134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346"/>
      <c r="G48" s="891" t="s">
        <v>21</v>
      </c>
      <c r="H48" s="134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346"/>
      <c r="J48" s="891"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91" t="s">
        <v>21</v>
      </c>
      <c r="M48" s="1345"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346"/>
      <c r="O48" s="1490"/>
      <c r="P48" s="1351"/>
      <c r="Q48" s="1352"/>
      <c r="R48" s="1348"/>
      <c r="S48" s="1344"/>
    </row>
    <row ht="10.5" customHeight="1" r="49" spans="1:40">
      <c r="A49" s="280"/>
      <c r="B49" s="1381" t="s">
        <v>2091</v>
      </c>
      <c r="C49" s="1383" t="s">
        <v>33</v>
      </c>
      <c r="D49" s="1481">
        <v>0</v>
      </c>
      <c r="E49" s="1482"/>
      <c r="F49" s="1482"/>
      <c r="G49" s="1482"/>
      <c r="H49" s="1482"/>
      <c r="I49" s="1482"/>
      <c r="J49" s="1482"/>
      <c r="K49" s="1482"/>
      <c r="L49" s="1482"/>
      <c r="M49" s="1482"/>
      <c r="N49" s="1482"/>
      <c r="O49" s="1482"/>
      <c r="P49" s="1482"/>
      <c r="Q49" s="1482"/>
      <c r="R49" s="1483"/>
      <c r="S49" s="289"/>
      <c r="T49" s="4"/>
      <c r="U49" s="4"/>
      <c r="V49" s="4"/>
      <c r="W49" s="4"/>
      <c r="X49" s="4"/>
      <c r="Y49" s="4"/>
      <c r="Z49" s="4"/>
      <c r="AA49" s="4"/>
      <c r="AB49" s="4"/>
      <c r="AC49" s="4"/>
      <c r="AD49" s="4"/>
      <c r="AE49" s="4"/>
      <c r="AF49" s="4"/>
      <c r="AG49" s="4"/>
      <c r="AH49" s="4"/>
      <c r="AI49" s="4"/>
      <c r="AJ49" s="4"/>
      <c r="AK49" s="4"/>
      <c r="AL49" s="4"/>
      <c r="AM49" s="4"/>
      <c r="AN49" s="4"/>
    </row>
    <row ht="24" customHeight="1" r="50" spans="1:40">
      <c r="A50" s="280"/>
      <c r="B50" s="1382"/>
      <c r="C50" s="1384"/>
      <c r="D50" s="1484">
        <v>0</v>
      </c>
      <c r="E50" s="1485"/>
      <c r="F50" s="1485"/>
      <c r="G50" s="1485"/>
      <c r="H50" s="1485"/>
      <c r="I50" s="1485"/>
      <c r="J50" s="1485"/>
      <c r="K50" s="1485"/>
      <c r="L50" s="1485"/>
      <c r="M50" s="1485"/>
      <c r="N50" s="1485"/>
      <c r="O50" s="1485"/>
      <c r="P50" s="1485"/>
      <c r="Q50" s="1485"/>
      <c r="R50" s="1486"/>
      <c r="S50" s="1130">
        <v>0</v>
      </c>
      <c r="T50" s="4"/>
      <c r="U50" s="4"/>
      <c r="V50" s="4"/>
      <c r="W50" s="4"/>
      <c r="X50" s="4"/>
      <c r="Y50" s="4"/>
      <c r="Z50" s="4"/>
      <c r="AA50" s="4"/>
      <c r="AB50" s="4"/>
      <c r="AC50" s="4"/>
      <c r="AD50" s="4"/>
      <c r="AE50" s="4"/>
      <c r="AF50" s="4"/>
      <c r="AG50" s="4"/>
      <c r="AH50" s="4"/>
      <c r="AI50" s="4"/>
      <c r="AJ50" s="4"/>
      <c r="AK50" s="4"/>
      <c r="AL50" s="4"/>
      <c r="AM50" s="4"/>
      <c r="AN50" s="4"/>
    </row>
    <row ht="63" customHeight="1" r="51" spans="1:40">
      <c r="A51" s="280"/>
      <c r="B51" s="1378" t="s">
        <v>61</v>
      </c>
      <c r="C51" s="1378"/>
      <c r="D51" s="1378"/>
      <c r="E51" s="1378"/>
      <c r="F51" s="1378"/>
      <c r="G51" s="1378"/>
      <c r="H51" s="1378"/>
      <c r="I51" s="1378"/>
      <c r="J51" s="1378"/>
      <c r="K51" s="1378"/>
      <c r="L51" s="1378"/>
      <c r="M51" s="1378"/>
      <c r="N51" s="1378"/>
      <c r="O51" s="1378"/>
      <c r="P51" s="1378"/>
      <c r="Q51" s="1378"/>
      <c r="R51" s="1378"/>
      <c r="S51" s="1378"/>
      <c r="T51" s="9"/>
      <c r="U51" s="9"/>
      <c r="V51" s="9"/>
      <c r="W51" s="9"/>
      <c r="X51" s="9"/>
      <c r="Y51" s="9"/>
      <c r="Z51" s="9"/>
      <c r="AA51" s="9"/>
      <c r="AB51" s="9"/>
      <c r="AC51" s="9"/>
      <c r="AD51" s="9"/>
      <c r="AE51" s="9"/>
      <c r="AF51" s="9"/>
      <c r="AG51" s="9"/>
      <c r="AH51" s="9"/>
      <c r="AI51" s="9"/>
      <c r="AJ51" s="9"/>
      <c r="AK51" s="9"/>
      <c r="AL51" s="9"/>
      <c r="AM51" s="9"/>
    </row>
    <row ht="23.25" customHeight="1" r="52" spans="1:40" s="3" customFormat="1">
      <c r="A52" s="290"/>
      <c r="B52" s="1372" t="s">
        <v>22</v>
      </c>
      <c r="C52" s="1373"/>
      <c r="D52" s="1373"/>
      <c r="E52" s="1373"/>
      <c r="F52" s="1374"/>
      <c r="G52" s="1379" t="s">
        <v>0</v>
      </c>
      <c r="H52" s="1380"/>
      <c r="I52" s="1379"/>
      <c r="J52" s="1379" t="s">
        <v>1</v>
      </c>
      <c r="K52" s="1379"/>
      <c r="L52" s="1395" t="s">
        <v>2</v>
      </c>
      <c r="M52" s="1396"/>
      <c r="N52" s="1397"/>
      <c r="O52" s="291"/>
      <c r="P52" s="291"/>
      <c r="Q52" s="292"/>
      <c r="R52" s="292"/>
      <c r="S52" s="292"/>
    </row>
    <row ht="9" customHeight="1" r="53" spans="1:40" s="3" customFormat="1">
      <c r="A53" s="290"/>
      <c r="B53" s="1375"/>
      <c r="C53" s="1376"/>
      <c r="D53" s="1376"/>
      <c r="E53" s="1376"/>
      <c r="F53" s="1377"/>
      <c r="G53" s="1398"/>
      <c r="H53" s="1399"/>
      <c r="I53" s="1398"/>
      <c r="J53" s="1398"/>
      <c r="K53" s="1398"/>
      <c r="L53" s="1467"/>
      <c r="M53" s="1468"/>
      <c r="N53" s="1467"/>
      <c r="O53" s="293"/>
      <c r="P53" s="293"/>
      <c r="Q53" s="292"/>
      <c r="R53" s="292"/>
      <c r="S53" s="292"/>
    </row>
    <row ht="22.5" customHeight="1" r="54" spans="1:40" s="3" customFormat="1">
      <c r="A54" s="290"/>
      <c r="B54" s="1375"/>
      <c r="C54" s="1376"/>
      <c r="D54" s="1376"/>
      <c r="E54" s="1376"/>
      <c r="F54" s="1377"/>
      <c r="G54" s="1390">
        <v>0</v>
      </c>
      <c r="H54" s="1390"/>
      <c r="I54" s="1391"/>
      <c r="J54" s="1391">
        <v>0</v>
      </c>
      <c r="K54" s="1391"/>
      <c r="L54" s="1400">
        <v>0</v>
      </c>
      <c r="M54" s="1401"/>
      <c r="N54" s="1402"/>
      <c r="O54" s="294"/>
      <c r="P54" s="294"/>
      <c r="Q54" s="292"/>
      <c r="R54" s="292"/>
      <c r="S54" s="292"/>
    </row>
    <row ht="9" customHeight="1" r="55" spans="1:40" s="3" customFormat="1">
      <c r="A55" s="290"/>
      <c r="B55" s="295"/>
      <c r="C55" s="1461" t="s">
        <v>55</v>
      </c>
      <c r="D55" s="1462"/>
      <c r="E55" s="1462"/>
      <c r="F55" s="1463"/>
      <c r="G55" s="1405"/>
      <c r="H55" s="1494"/>
      <c r="I55" s="1405"/>
      <c r="J55" s="1405"/>
      <c r="K55" s="1405"/>
      <c r="L55" s="1359"/>
      <c r="M55" s="1360"/>
      <c r="N55" s="1359"/>
      <c r="O55" s="296"/>
      <c r="P55" s="296"/>
      <c r="Q55" s="292"/>
      <c r="R55" s="292"/>
      <c r="S55" s="292"/>
    </row>
    <row ht="22.5" customHeight="1" r="56" spans="1:40" s="3" customFormat="1">
      <c r="A56" s="290"/>
      <c r="B56" s="297"/>
      <c r="C56" s="1464"/>
      <c r="D56" s="1465"/>
      <c r="E56" s="1465"/>
      <c r="F56" s="1466"/>
      <c r="G56" s="1391">
        <v>0</v>
      </c>
      <c r="H56" s="1391"/>
      <c r="I56" s="1391"/>
      <c r="J56" s="1391">
        <v>0</v>
      </c>
      <c r="K56" s="1391"/>
      <c r="L56" s="1400">
        <v>0</v>
      </c>
      <c r="M56" s="1401"/>
      <c r="N56" s="1402"/>
      <c r="O56" s="294"/>
      <c r="P56" s="294"/>
      <c r="Q56" s="292"/>
      <c r="R56" s="292"/>
      <c r="S56" s="292"/>
    </row>
    <row ht="18" customHeight="1" r="57" spans="1:40" s="3" customFormat="1">
      <c r="A57" s="290"/>
      <c r="B57" s="1389" t="s">
        <v>56</v>
      </c>
      <c r="C57" s="1389"/>
      <c r="D57" s="1389"/>
      <c r="E57" s="1389"/>
      <c r="F57" s="1389"/>
      <c r="G57" s="1389"/>
      <c r="H57" s="1389"/>
      <c r="I57" s="1389"/>
      <c r="J57" s="1389"/>
      <c r="K57" s="1389"/>
      <c r="L57" s="1389"/>
      <c r="M57" s="1389"/>
      <c r="N57" s="1389"/>
      <c r="O57" s="1389"/>
      <c r="P57" s="1389"/>
      <c r="Q57" s="1389"/>
      <c r="R57" s="1389"/>
      <c r="S57" s="1389"/>
    </row>
    <row ht="18.6" customHeight="1" r="58" spans="1:40" s="10" customFormat="1">
      <c r="A58" s="298"/>
      <c r="B58" s="278" t="s">
        <v>64</v>
      </c>
      <c r="C58" s="298"/>
      <c r="D58" s="298"/>
      <c r="E58" s="298"/>
      <c r="F58" s="298"/>
      <c r="G58" s="298"/>
      <c r="H58" s="298"/>
      <c r="I58" s="298"/>
      <c r="J58" s="298"/>
      <c r="K58" s="298"/>
      <c r="L58" s="298"/>
      <c r="M58" s="298"/>
      <c r="N58" s="298"/>
      <c r="O58" s="298"/>
      <c r="P58" s="298"/>
      <c r="Q58" s="298"/>
      <c r="R58" s="298"/>
      <c r="S58" s="298"/>
    </row>
    <row ht="17.45" customHeight="1" r="59" spans="1:40" s="14" customFormat="1">
      <c r="A59" s="299"/>
      <c r="B59" s="1416" t="s">
        <v>2509</v>
      </c>
      <c r="C59" s="1416"/>
      <c r="D59" s="1416"/>
      <c r="E59" s="1416"/>
      <c r="F59" s="1416"/>
      <c r="G59" s="1416"/>
      <c r="H59" s="1416"/>
      <c r="I59" s="1416"/>
      <c r="J59" s="1416"/>
      <c r="K59" s="1416"/>
      <c r="L59" s="1416"/>
      <c r="M59" s="1416"/>
      <c r="N59" s="1416"/>
      <c r="O59" s="1416"/>
      <c r="P59" s="1416"/>
      <c r="Q59" s="1416"/>
      <c r="R59" s="1416"/>
      <c r="S59" s="1416"/>
    </row>
    <row ht="18.6" customHeight="1" r="60" spans="1:40" s="10" customFormat="1">
      <c r="A60" s="298"/>
      <c r="B60" s="278" t="s">
        <v>65</v>
      </c>
      <c r="C60" s="298"/>
      <c r="D60" s="298"/>
      <c r="E60" s="298"/>
      <c r="F60" s="298"/>
      <c r="G60" s="298"/>
      <c r="H60" s="298"/>
      <c r="I60" s="298"/>
      <c r="J60" s="298"/>
      <c r="K60" s="298"/>
      <c r="L60" s="298"/>
      <c r="M60" s="298"/>
      <c r="N60" s="298"/>
      <c r="O60" s="298"/>
      <c r="P60" s="298"/>
      <c r="Q60" s="298"/>
      <c r="R60" s="298"/>
      <c r="S60" s="298"/>
    </row>
    <row ht="31.5" customHeight="1" r="61" spans="1:40" s="10" customFormat="1">
      <c r="A61" s="299"/>
      <c r="B61" s="1403" t="s">
        <v>2510</v>
      </c>
      <c r="C61" s="1404"/>
      <c r="D61" s="1404"/>
      <c r="E61" s="1404"/>
      <c r="F61" s="1404"/>
      <c r="G61" s="1404"/>
      <c r="H61" s="1404"/>
      <c r="I61" s="1404"/>
      <c r="J61" s="1404"/>
      <c r="K61" s="1404"/>
      <c r="L61" s="1404"/>
      <c r="M61" s="1404"/>
      <c r="N61" s="1404"/>
      <c r="O61" s="1404"/>
      <c r="P61" s="1404"/>
      <c r="Q61" s="1404"/>
      <c r="R61" s="1404"/>
      <c r="S61" s="1404"/>
    </row>
    <row ht="18.6" customHeight="1" r="62" spans="1:40" s="10" customFormat="1">
      <c r="A62" s="298"/>
      <c r="B62" s="278" t="s">
        <v>68</v>
      </c>
      <c r="C62" s="298"/>
      <c r="D62" s="278"/>
      <c r="E62" s="278"/>
      <c r="F62" s="278"/>
      <c r="G62" s="278"/>
      <c r="H62" s="278"/>
      <c r="I62" s="278"/>
      <c r="J62" s="278"/>
      <c r="K62" s="278"/>
      <c r="L62" s="278"/>
      <c r="M62" s="278"/>
      <c r="N62" s="278"/>
      <c r="O62" s="278"/>
      <c r="P62" s="278"/>
      <c r="Q62" s="278"/>
      <c r="R62" s="298"/>
      <c r="S62" s="298"/>
    </row>
    <row ht="30" customHeight="1" r="63" spans="1:40" s="10" customFormat="1">
      <c r="A63" s="298"/>
      <c r="B63" s="1342" t="s">
        <v>66</v>
      </c>
      <c r="C63" s="1342"/>
      <c r="D63" s="1342"/>
      <c r="E63" s="1342"/>
      <c r="F63" s="1342"/>
      <c r="G63" s="298"/>
      <c r="H63" s="298"/>
      <c r="I63" s="298"/>
      <c r="J63" s="298"/>
      <c r="K63" s="298"/>
      <c r="L63" s="298"/>
      <c r="M63" s="298"/>
      <c r="N63" s="298"/>
      <c r="O63" s="298"/>
      <c r="P63" s="298"/>
      <c r="Q63" s="298"/>
      <c r="R63" s="298"/>
      <c r="S63" s="298"/>
    </row>
    <row ht="9" customHeight="1" r="64" spans="1:40" s="10" customFormat="1">
      <c r="A64" s="298"/>
      <c r="B64" s="1356">
        <f>O44+O46-D64</f>
        <v>0</v>
      </c>
      <c r="C64" s="1357"/>
      <c r="D64" s="1357"/>
      <c r="E64" s="1357"/>
      <c r="F64" s="1358"/>
      <c r="G64" s="298"/>
      <c r="H64" s="298"/>
      <c r="I64" s="298"/>
      <c r="J64" s="298"/>
      <c r="K64" s="298"/>
      <c r="L64" s="298"/>
      <c r="M64" s="298"/>
      <c r="N64" s="298"/>
      <c r="O64" s="298"/>
      <c r="P64" s="298"/>
      <c r="Q64" s="298"/>
      <c r="R64" s="298"/>
      <c r="S64" s="298"/>
    </row>
    <row ht="22.5" customHeight="1" r="65" spans="1:39" s="10" customFormat="1">
      <c r="A65" s="298"/>
      <c r="B65" s="1385">
        <v>100</v>
      </c>
      <c r="C65" s="1385"/>
      <c r="D65" s="1385"/>
      <c r="E65" s="1385"/>
      <c r="F65" s="1385"/>
      <c r="G65" s="300"/>
      <c r="H65" s="300"/>
      <c r="I65" s="300"/>
      <c r="J65" s="300"/>
      <c r="K65" s="300"/>
      <c r="L65" s="300"/>
      <c r="M65" s="300"/>
      <c r="N65" s="300"/>
      <c r="O65" s="300"/>
      <c r="P65" s="300"/>
      <c r="Q65" s="300"/>
      <c r="R65" s="300"/>
      <c r="S65" s="300"/>
      <c r="T65" s="11"/>
      <c r="U65" s="11"/>
      <c r="V65" s="11"/>
      <c r="W65" s="11"/>
      <c r="X65" s="11"/>
    </row>
    <row ht="15" customHeight="1" r="66" spans="1:39" s="10" customFormat="1">
      <c r="B66" s="1497"/>
      <c r="C66" s="1497"/>
      <c r="D66" s="1497"/>
      <c r="E66" s="1497"/>
      <c r="F66" s="1497"/>
      <c r="G66" s="1497"/>
      <c r="H66" s="1497"/>
      <c r="I66" s="1497"/>
      <c r="J66" s="1497"/>
      <c r="K66" s="1497"/>
      <c r="L66" s="1497"/>
      <c r="M66" s="1497"/>
      <c r="N66" s="1497"/>
      <c r="O66" s="1497"/>
      <c r="P66" s="1497"/>
      <c r="Q66" s="1497"/>
      <c r="R66" s="1497"/>
      <c r="S66" s="1497"/>
      <c r="T66" s="11"/>
      <c r="U66" s="11"/>
      <c r="V66" s="11"/>
      <c r="W66" s="11"/>
      <c r="X66" s="11"/>
      <c r="Y66" s="11"/>
      <c r="Z66" s="11"/>
      <c r="AA66" s="11"/>
      <c r="AB66" s="11"/>
      <c r="AC66" s="11"/>
      <c r="AD66" s="11"/>
      <c r="AE66" s="11"/>
      <c r="AF66" s="11"/>
      <c r="AG66" s="11"/>
      <c r="AH66" s="11"/>
      <c r="AI66" s="11"/>
      <c r="AJ66" s="11"/>
      <c r="AK66" s="11"/>
      <c r="AL66" s="11"/>
      <c r="AM66" s="11"/>
    </row>
    <row ht="27.75" customHeight="1" r="67" spans="1:39" s="10" customFormat="1">
      <c r="B67" s="1498" t="s">
        <v>2511</v>
      </c>
      <c r="C67" s="1498"/>
      <c r="D67" s="1498"/>
      <c r="E67" s="1498"/>
      <c r="F67" s="1498"/>
      <c r="G67" s="1498"/>
      <c r="H67" s="1498"/>
      <c r="I67" s="1498"/>
      <c r="J67" s="1498"/>
      <c r="K67" s="1498"/>
      <c r="L67" s="1498"/>
      <c r="M67" s="1498"/>
      <c r="N67" s="1498"/>
      <c r="O67" s="1498"/>
      <c r="P67" s="1498"/>
      <c r="Q67" s="1498"/>
      <c r="R67" s="1498"/>
      <c r="S67" s="1498"/>
      <c r="T67" s="11"/>
      <c r="U67" s="11"/>
      <c r="V67" s="11"/>
      <c r="W67" s="11"/>
      <c r="X67" s="11"/>
      <c r="Y67" s="11"/>
      <c r="Z67" s="11"/>
      <c r="AA67" s="11"/>
      <c r="AB67" s="11"/>
      <c r="AC67" s="11"/>
      <c r="AD67" s="11"/>
      <c r="AE67" s="11"/>
      <c r="AF67" s="11"/>
      <c r="AG67" s="11"/>
      <c r="AH67" s="11"/>
      <c r="AI67" s="11"/>
      <c r="AJ67" s="11"/>
      <c r="AK67" s="11"/>
      <c r="AL67" s="11"/>
      <c r="AM67" s="11"/>
    </row>
    <row ht="15" customHeight="1" r="68" spans="1:39" s="10" customFormat="1">
      <c r="B68" s="301" t="s">
        <v>15</v>
      </c>
      <c r="C68" s="263"/>
      <c r="D68" s="18"/>
      <c r="E68" s="18"/>
      <c r="F68" s="18"/>
      <c r="G68" s="18"/>
      <c r="H68" s="18"/>
      <c r="I68" s="18"/>
      <c r="J68" s="18"/>
      <c r="K68" s="18"/>
      <c r="L68" s="18"/>
      <c r="M68" s="18"/>
      <c r="N68" s="18"/>
      <c r="O68" s="18"/>
      <c r="P68" s="18"/>
      <c r="Q68" s="18"/>
      <c r="R68" s="18"/>
      <c r="S68" s="18"/>
    </row>
    <row ht="24.75" customHeight="1" r="69" spans="1:39" s="10" customFormat="1">
      <c r="B69" s="1437" t="s">
        <v>2512</v>
      </c>
      <c r="C69" s="1437"/>
      <c r="D69" s="1437"/>
      <c r="E69" s="1437"/>
      <c r="F69" s="1437"/>
      <c r="G69" s="1437"/>
      <c r="H69" s="1437"/>
      <c r="I69" s="1437"/>
      <c r="J69" s="1437"/>
      <c r="K69" s="1437"/>
      <c r="L69" s="1437"/>
      <c r="M69" s="1437"/>
      <c r="N69" s="1437"/>
      <c r="O69" s="1437"/>
      <c r="P69" s="1437"/>
      <c r="Q69" s="1437"/>
      <c r="R69" s="1437"/>
      <c r="S69" s="1437"/>
      <c r="T69" s="11"/>
      <c r="U69" s="11"/>
      <c r="V69" s="11"/>
      <c r="W69" s="11"/>
      <c r="X69" s="11"/>
      <c r="Y69" s="11"/>
      <c r="Z69" s="11"/>
      <c r="AA69" s="11"/>
      <c r="AB69" s="11"/>
      <c r="AC69" s="11"/>
      <c r="AD69" s="11"/>
      <c r="AE69" s="11"/>
      <c r="AF69" s="11"/>
      <c r="AG69" s="11"/>
      <c r="AH69" s="11"/>
      <c r="AI69" s="11"/>
      <c r="AJ69" s="11"/>
      <c r="AK69" s="11"/>
      <c r="AL69" s="11"/>
      <c r="AM69" s="11"/>
    </row>
    <row ht="22.5" customHeight="1" r="106" spans="2:21" s="4" customFormat="1">
      <c r="B106" s="13"/>
      <c r="C106" s="12"/>
      <c r="D106" s="7"/>
      <c r="E106" s="7"/>
      <c r="F106" s="7"/>
      <c r="G106" s="7"/>
      <c r="H106" s="7"/>
      <c r="I106" s="7"/>
      <c r="J106" s="7"/>
      <c r="K106" s="7"/>
      <c r="L106" s="7"/>
      <c r="M106" s="7"/>
      <c r="N106" s="7"/>
      <c r="O106" s="7"/>
      <c r="P106" s="7"/>
      <c r="Q106" s="7"/>
      <c r="R106" s="7"/>
      <c r="S106" s="7"/>
      <c r="T106" s="7"/>
      <c r="U106" s="7"/>
    </row>
    <row ht="30" customHeight="1" r="109" spans="2:21"/>
    <row ht="65.25" customHeight="1" r="321"/>
  </sheetData>
  <mergeCells count="126">
    <mergeCell ref="J30:K30"/>
    <mergeCell ref="L30:N30"/>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G46:I46"/>
    <mergeCell ref="O30:Q30"/>
    <mergeCell ref="C55:F56"/>
    <mergeCell ref="G56:I56"/>
    <mergeCell ref="L53:N53"/>
    <mergeCell ref="L37:N37"/>
    <mergeCell ref="B30:C30"/>
    <mergeCell ref="D13:F13"/>
    <mergeCell ref="D30:F30"/>
    <mergeCell ref="B39:C40"/>
    <mergeCell ref="D39:F39"/>
    <mergeCell ref="G39:I39"/>
    <mergeCell ref="J39:K39"/>
    <mergeCell ref="E16:R16"/>
    <mergeCell ref="E19:Q19"/>
    <mergeCell ref="E20:Q20"/>
    <mergeCell ref="E21:Q21"/>
    <mergeCell ref="E22:Q22"/>
    <mergeCell ref="L35:N35"/>
    <mergeCell ref="O39:Q39"/>
    <mergeCell ref="O37:Q37"/>
    <mergeCell ref="D49:R49"/>
    <mergeCell ref="D50:R50"/>
    <mergeCell ref="O47:Q48"/>
    <mergeCell ref="G30:I30"/>
    <mergeCell ref="R2:S2"/>
    <mergeCell ref="D6:F6"/>
    <mergeCell ref="D7:F7"/>
    <mergeCell ref="D9:F9"/>
    <mergeCell ref="D10:F10"/>
    <mergeCell ref="G7:Q7"/>
    <mergeCell ref="G6:Q6"/>
    <mergeCell ref="G9:Q9"/>
    <mergeCell ref="G10:Q10"/>
    <mergeCell ref="D12:F12"/>
    <mergeCell ref="O46:Q46"/>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type="none" allowBlank="1" showInputMessage="1" showErrorMessage="1" sqref="R47 L55:P55 L53:P53 G53:K56 D44:K45 R44:S45 S50"/>
    <dataValidation type="none"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type="none"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sheetViews>
    <sheetView showGridLines="0" zoomScale="73" workbookViewId="0" view="pageBreakPreview" zoomScaleNormal="55" zoomScaleSheetLayoutView="100">
      <selection pane="topLeft" activeCell="G15" sqref="G15"/>
    </sheetView>
  </sheetViews>
  <sheetFormatPr baseColWidth="8" defaultColWidth="4.875" defaultRowHeight="18"/>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ustomWidth="1"/>
  </cols>
  <sheetData>
    <row r="1" spans="1:8">
      <c r="A1" s="302"/>
      <c r="B1" s="302" t="s">
        <v>53</v>
      </c>
      <c r="C1" s="302"/>
      <c r="D1" s="302"/>
      <c r="E1" s="302"/>
      <c r="F1" s="302"/>
      <c r="G1" s="302"/>
      <c r="H1" s="302"/>
    </row>
    <row r="2" spans="1:8">
      <c r="A2" s="302"/>
      <c r="B2" s="315" t="s">
        <v>23</v>
      </c>
      <c r="C2" s="316"/>
      <c r="D2" s="316"/>
      <c r="E2" s="316"/>
      <c r="F2" s="316"/>
      <c r="G2" s="316"/>
      <c r="H2" s="317" t="s">
        <v>24</v>
      </c>
    </row>
    <row ht="24" customHeight="1" r="3" spans="1:8" s="15" customFormat="1">
      <c r="A3" s="306"/>
      <c r="B3" s="873" t="str">
        <f>別紙１①!D19</f>
        <v>□</v>
      </c>
      <c r="C3" s="306" t="s">
        <v>25</v>
      </c>
      <c r="D3" s="318" t="str">
        <f>別紙１①!D20</f>
        <v>☑</v>
      </c>
      <c r="E3" s="306" t="s">
        <v>26</v>
      </c>
      <c r="F3" s="318" t="str">
        <f>別紙１①!D21</f>
        <v>□</v>
      </c>
      <c r="G3" s="306" t="s">
        <v>27</v>
      </c>
      <c r="H3" s="319" t="str">
        <f>はじめに!D5&amp;""</f>
        <v>あいうえお集落協定</v>
      </c>
    </row>
    <row ht="14.25" customHeight="1" r="4" spans="1:8" s="16" customForma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sheetViews>
    <sheetView showGridLines="0" workbookViewId="0" view="pageBreakPreview" zoomScaleNormal="100" zoomScaleSheetLayoutView="70">
      <selection pane="topLeft" activeCell="A37" sqref="A37:I37"/>
    </sheetView>
  </sheetViews>
  <sheetFormatPr baseColWidth="8" defaultColWidth="5.625" defaultRowHeight="28"/>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ustomWidth="1"/>
    <col min="36" max="36" width="5.625" style="129" customWidth="1"/>
    <col min="37" max="254" width="5.625" style="57" customWidth="1"/>
    <col min="255" max="256" width="7.5" style="57" customWidth="1"/>
    <col min="257" max="510" width="5.625" style="57" customWidth="1"/>
    <col min="511" max="512" width="7.5" style="57" customWidth="1"/>
    <col min="513" max="766" width="5.625" style="57" customWidth="1"/>
    <col min="767" max="768" width="7.5" style="57" customWidth="1"/>
    <col min="769" max="1022" width="5.625" style="57" customWidth="1"/>
    <col min="1023" max="1024" width="7.5" style="57" customWidth="1"/>
    <col min="1025" max="1278" width="5.625" style="57" customWidth="1"/>
    <col min="1279" max="1280" width="7.5" style="57" customWidth="1"/>
    <col min="1281" max="1534" width="5.625" style="57" customWidth="1"/>
    <col min="1535" max="1536" width="7.5" style="57" customWidth="1"/>
    <col min="1537" max="1790" width="5.625" style="57" customWidth="1"/>
    <col min="1791" max="1792" width="7.5" style="57" customWidth="1"/>
    <col min="1793" max="2046" width="5.625" style="57" customWidth="1"/>
    <col min="2047" max="2048" width="7.5" style="57" customWidth="1"/>
    <col min="2049" max="2302" width="5.625" style="57" customWidth="1"/>
    <col min="2303" max="2304" width="7.5" style="57" customWidth="1"/>
    <col min="2305" max="2558" width="5.625" style="57" customWidth="1"/>
    <col min="2559" max="2560" width="7.5" style="57" customWidth="1"/>
    <col min="2561" max="2814" width="5.625" style="57" customWidth="1"/>
    <col min="2815" max="2816" width="7.5" style="57" customWidth="1"/>
    <col min="2817" max="3070" width="5.625" style="57" customWidth="1"/>
    <col min="3071" max="3072" width="7.5" style="57" customWidth="1"/>
    <col min="3073" max="3326" width="5.625" style="57" customWidth="1"/>
    <col min="3327" max="3328" width="7.5" style="57" customWidth="1"/>
    <col min="3329" max="3582" width="5.625" style="57" customWidth="1"/>
    <col min="3583" max="3584" width="7.5" style="57" customWidth="1"/>
    <col min="3585" max="3838" width="5.625" style="57" customWidth="1"/>
    <col min="3839" max="3840" width="7.5" style="57" customWidth="1"/>
    <col min="3841" max="4094" width="5.625" style="57" customWidth="1"/>
    <col min="4095" max="4096" width="7.5" style="57" customWidth="1"/>
    <col min="4097" max="4350" width="5.625" style="57" customWidth="1"/>
    <col min="4351" max="4352" width="7.5" style="57" customWidth="1"/>
    <col min="4353" max="4606" width="5.625" style="57" customWidth="1"/>
    <col min="4607" max="4608" width="7.5" style="57" customWidth="1"/>
    <col min="4609" max="4862" width="5.625" style="57" customWidth="1"/>
    <col min="4863" max="4864" width="7.5" style="57" customWidth="1"/>
    <col min="4865" max="5118" width="5.625" style="57" customWidth="1"/>
    <col min="5119" max="5120" width="7.5" style="57" customWidth="1"/>
    <col min="5121" max="5374" width="5.625" style="57" customWidth="1"/>
    <col min="5375" max="5376" width="7.5" style="57" customWidth="1"/>
    <col min="5377" max="5630" width="5.625" style="57" customWidth="1"/>
    <col min="5631" max="5632" width="7.5" style="57" customWidth="1"/>
    <col min="5633" max="5886" width="5.625" style="57" customWidth="1"/>
    <col min="5887" max="5888" width="7.5" style="57" customWidth="1"/>
    <col min="5889" max="6142" width="5.625" style="57" customWidth="1"/>
    <col min="6143" max="6144" width="7.5" style="57" customWidth="1"/>
    <col min="6145" max="6398" width="5.625" style="57" customWidth="1"/>
    <col min="6399" max="6400" width="7.5" style="57" customWidth="1"/>
    <col min="6401" max="6654" width="5.625" style="57" customWidth="1"/>
    <col min="6655" max="6656" width="7.5" style="57" customWidth="1"/>
    <col min="6657" max="6910" width="5.625" style="57" customWidth="1"/>
    <col min="6911" max="6912" width="7.5" style="57" customWidth="1"/>
    <col min="6913" max="7166" width="5.625" style="57" customWidth="1"/>
    <col min="7167" max="7168" width="7.5" style="57" customWidth="1"/>
    <col min="7169" max="7422" width="5.625" style="57" customWidth="1"/>
    <col min="7423" max="7424" width="7.5" style="57" customWidth="1"/>
    <col min="7425" max="7678" width="5.625" style="57" customWidth="1"/>
    <col min="7679" max="7680" width="7.5" style="57" customWidth="1"/>
    <col min="7681" max="7934" width="5.625" style="57" customWidth="1"/>
    <col min="7935" max="7936" width="7.5" style="57" customWidth="1"/>
    <col min="7937" max="8190" width="5.625" style="57" customWidth="1"/>
    <col min="8191" max="8192" width="7.5" style="57" customWidth="1"/>
    <col min="8193" max="8446" width="5.625" style="57" customWidth="1"/>
    <col min="8447" max="8448" width="7.5" style="57" customWidth="1"/>
    <col min="8449" max="8702" width="5.625" style="57" customWidth="1"/>
    <col min="8703" max="8704" width="7.5" style="57" customWidth="1"/>
    <col min="8705" max="8958" width="5.625" style="57" customWidth="1"/>
    <col min="8959" max="8960" width="7.5" style="57" customWidth="1"/>
    <col min="8961" max="9214" width="5.625" style="57" customWidth="1"/>
    <col min="9215" max="9216" width="7.5" style="57" customWidth="1"/>
    <col min="9217" max="9470" width="5.625" style="57" customWidth="1"/>
    <col min="9471" max="9472" width="7.5" style="57" customWidth="1"/>
    <col min="9473" max="9726" width="5.625" style="57" customWidth="1"/>
    <col min="9727" max="9728" width="7.5" style="57" customWidth="1"/>
    <col min="9729" max="9982" width="5.625" style="57" customWidth="1"/>
    <col min="9983" max="9984" width="7.5" style="57" customWidth="1"/>
    <col min="9985" max="10238" width="5.625" style="57" customWidth="1"/>
    <col min="10239" max="10240" width="7.5" style="57" customWidth="1"/>
    <col min="10241" max="10494" width="5.625" style="57" customWidth="1"/>
    <col min="10495" max="10496" width="7.5" style="57" customWidth="1"/>
    <col min="10497" max="10750" width="5.625" style="57" customWidth="1"/>
    <col min="10751" max="10752" width="7.5" style="57" customWidth="1"/>
    <col min="10753" max="11006" width="5.625" style="57" customWidth="1"/>
    <col min="11007" max="11008" width="7.5" style="57" customWidth="1"/>
    <col min="11009" max="11262" width="5.625" style="57" customWidth="1"/>
    <col min="11263" max="11264" width="7.5" style="57" customWidth="1"/>
    <col min="11265" max="11518" width="5.625" style="57" customWidth="1"/>
    <col min="11519" max="11520" width="7.5" style="57" customWidth="1"/>
    <col min="11521" max="11774" width="5.625" style="57" customWidth="1"/>
    <col min="11775" max="11776" width="7.5" style="57" customWidth="1"/>
    <col min="11777" max="12030" width="5.625" style="57" customWidth="1"/>
    <col min="12031" max="12032" width="7.5" style="57" customWidth="1"/>
    <col min="12033" max="12286" width="5.625" style="57" customWidth="1"/>
    <col min="12287" max="12288" width="7.5" style="57" customWidth="1"/>
    <col min="12289" max="12542" width="5.625" style="57" customWidth="1"/>
    <col min="12543" max="12544" width="7.5" style="57" customWidth="1"/>
    <col min="12545" max="12798" width="5.625" style="57" customWidth="1"/>
    <col min="12799" max="12800" width="7.5" style="57" customWidth="1"/>
    <col min="12801" max="13054" width="5.625" style="57" customWidth="1"/>
    <col min="13055" max="13056" width="7.5" style="57" customWidth="1"/>
    <col min="13057" max="13310" width="5.625" style="57" customWidth="1"/>
    <col min="13311" max="13312" width="7.5" style="57" customWidth="1"/>
    <col min="13313" max="13566" width="5.625" style="57" customWidth="1"/>
    <col min="13567" max="13568" width="7.5" style="57" customWidth="1"/>
    <col min="13569" max="13822" width="5.625" style="57" customWidth="1"/>
    <col min="13823" max="13824" width="7.5" style="57" customWidth="1"/>
    <col min="13825" max="14078" width="5.625" style="57" customWidth="1"/>
    <col min="14079" max="14080" width="7.5" style="57" customWidth="1"/>
    <col min="14081" max="14334" width="5.625" style="57" customWidth="1"/>
    <col min="14335" max="14336" width="7.5" style="57" customWidth="1"/>
    <col min="14337" max="14590" width="5.625" style="57" customWidth="1"/>
    <col min="14591" max="14592" width="7.5" style="57" customWidth="1"/>
    <col min="14593" max="14846" width="5.625" style="57" customWidth="1"/>
    <col min="14847" max="14848" width="7.5" style="57" customWidth="1"/>
    <col min="14849" max="15102" width="5.625" style="57" customWidth="1"/>
    <col min="15103" max="15104" width="7.5" style="57" customWidth="1"/>
    <col min="15105" max="15358" width="5.625" style="57" customWidth="1"/>
    <col min="15359" max="15360" width="7.5" style="57" customWidth="1"/>
    <col min="15361" max="15614" width="5.625" style="57" customWidth="1"/>
    <col min="15615" max="15616" width="7.5" style="57" customWidth="1"/>
    <col min="15617" max="15870" width="5.625" style="57" customWidth="1"/>
    <col min="15871" max="15872" width="7.5" style="57" customWidth="1"/>
    <col min="15873" max="16126" width="5.625" style="57" customWidth="1"/>
    <col min="16127" max="16128" width="7.5" style="57" customWidth="1"/>
    <col min="16129" max="16384" width="5.625" style="57" customWidth="1"/>
  </cols>
  <sheetData>
    <row ht="36.75" customHeight="1" r="1" spans="1:37">
      <c r="A1" s="55" t="s">
        <v>79</v>
      </c>
      <c r="B1" s="56"/>
      <c r="C1" s="56"/>
      <c r="D1" s="56"/>
      <c r="E1" s="56"/>
      <c r="F1" s="56"/>
      <c r="G1" s="56"/>
      <c r="H1" s="56"/>
      <c r="I1" s="56"/>
    </row>
    <row ht="28.5" customHeight="1" r="2" spans="1:37">
      <c r="A2" s="1506" t="s">
        <v>40</v>
      </c>
      <c r="B2" s="1506"/>
      <c r="C2" s="1506"/>
      <c r="D2" s="1506"/>
      <c r="E2" s="1506"/>
      <c r="F2" s="1506"/>
      <c r="G2" s="1506"/>
      <c r="H2" s="1506"/>
      <c r="I2" s="1506"/>
      <c r="J2" s="132"/>
      <c r="K2" s="1511"/>
      <c r="L2" s="1511"/>
      <c r="M2" s="1511"/>
      <c r="N2" s="1511"/>
      <c r="O2" s="1511"/>
    </row>
    <row ht="28.5" customHeight="1" r="3" spans="1:37">
      <c r="A3" s="58"/>
      <c r="B3" s="59"/>
      <c r="C3" s="59"/>
      <c r="D3" s="59"/>
      <c r="E3" s="59"/>
      <c r="F3" s="59"/>
      <c r="G3" s="59"/>
      <c r="H3" s="108" t="str">
        <f>参４_申請!E3</f>
        <v>年　　月　　日</v>
      </c>
      <c r="I3" s="109"/>
      <c r="J3" s="132"/>
      <c r="K3" s="60"/>
      <c r="L3" s="60"/>
      <c r="M3" s="60"/>
      <c r="N3" s="60"/>
      <c r="O3" s="60"/>
    </row>
    <row ht="39.75" customHeight="1" r="4" spans="1:37">
      <c r="A4" s="1507" t="s">
        <v>874</v>
      </c>
      <c r="B4" s="1510" t="s">
        <v>80</v>
      </c>
      <c r="C4" s="1507" t="s">
        <v>875</v>
      </c>
      <c r="D4" s="1513" t="s">
        <v>864</v>
      </c>
      <c r="E4" s="1514"/>
      <c r="F4" s="1515"/>
      <c r="G4" s="1516" t="s">
        <v>866</v>
      </c>
      <c r="H4" s="1517"/>
      <c r="I4" s="1518"/>
      <c r="J4" s="1516" t="s">
        <v>19</v>
      </c>
      <c r="K4" s="1519"/>
      <c r="L4" s="1519"/>
      <c r="M4" s="1519"/>
      <c r="N4" s="1520"/>
      <c r="O4" s="61"/>
    </row>
    <row ht="39.75" customHeight="1" r="5" spans="1:37">
      <c r="A5" s="1508"/>
      <c r="B5" s="1508"/>
      <c r="C5" s="1508"/>
      <c r="D5" s="255"/>
      <c r="E5" s="1510" t="s">
        <v>81</v>
      </c>
      <c r="F5" s="1510" t="s">
        <v>868</v>
      </c>
      <c r="G5" s="256"/>
      <c r="H5" s="1522" t="s">
        <v>81</v>
      </c>
      <c r="I5" s="1522" t="s">
        <v>873</v>
      </c>
      <c r="J5" s="256"/>
      <c r="K5" s="1523" t="s">
        <v>867</v>
      </c>
      <c r="L5" s="1524" t="s">
        <v>869</v>
      </c>
      <c r="M5" s="1517"/>
      <c r="N5" s="1518"/>
      <c r="O5" s="61"/>
    </row>
    <row ht="63.75" customHeight="1" r="6" spans="1:37">
      <c r="A6" s="1509"/>
      <c r="B6" s="1509"/>
      <c r="C6" s="1509"/>
      <c r="D6" s="257"/>
      <c r="E6" s="1521"/>
      <c r="F6" s="1521"/>
      <c r="G6" s="258"/>
      <c r="H6" s="1522"/>
      <c r="I6" s="1522"/>
      <c r="J6" s="259"/>
      <c r="K6" s="1523"/>
      <c r="L6" s="260" t="s">
        <v>870</v>
      </c>
      <c r="M6" s="254" t="s">
        <v>871</v>
      </c>
      <c r="N6" s="254" t="s">
        <v>872</v>
      </c>
      <c r="O6" s="60"/>
    </row>
    <row ht="27" customHeight="1" r="7" spans="1:37">
      <c r="A7" s="387" t="s">
        <v>90</v>
      </c>
      <c r="B7" s="387" t="s">
        <v>82</v>
      </c>
      <c r="C7" s="388" t="s">
        <v>83</v>
      </c>
      <c r="D7" s="1096"/>
      <c r="E7" s="1096"/>
      <c r="F7" s="1096"/>
      <c r="G7" s="387" t="s">
        <v>865</v>
      </c>
      <c r="H7" s="389" t="s">
        <v>84</v>
      </c>
      <c r="I7" s="389" t="s">
        <v>95</v>
      </c>
      <c r="J7" s="1098"/>
      <c r="K7" s="1099"/>
      <c r="L7" s="1100"/>
      <c r="M7" s="1100"/>
      <c r="N7" s="1100"/>
      <c r="AJ7" s="129" t="s">
        <v>435</v>
      </c>
      <c r="AK7" s="131"/>
    </row>
    <row ht="27" customHeight="1" r="8" spans="1:37">
      <c r="A8" s="387" t="s">
        <v>91</v>
      </c>
      <c r="B8" s="387" t="s">
        <v>82</v>
      </c>
      <c r="C8" s="388" t="s">
        <v>83</v>
      </c>
      <c r="D8" s="1096"/>
      <c r="E8" s="1096"/>
      <c r="F8" s="1096"/>
      <c r="G8" s="387" t="s">
        <v>865</v>
      </c>
      <c r="H8" s="390" t="s">
        <v>88</v>
      </c>
      <c r="I8" s="390" t="s">
        <v>197</v>
      </c>
      <c r="J8" s="1098"/>
      <c r="K8" s="1101"/>
      <c r="L8" s="1100"/>
      <c r="M8" s="1100"/>
      <c r="N8" s="1100"/>
      <c r="AJ8" s="129" t="s">
        <v>435</v>
      </c>
      <c r="AK8" s="131"/>
    </row>
    <row ht="27" customHeight="1" r="9" spans="1:37">
      <c r="A9" s="387" t="s">
        <v>92</v>
      </c>
      <c r="B9" s="387" t="s">
        <v>82</v>
      </c>
      <c r="C9" s="388" t="s">
        <v>83</v>
      </c>
      <c r="D9" s="1096"/>
      <c r="E9" s="1096"/>
      <c r="F9" s="1096"/>
      <c r="G9" s="387" t="s">
        <v>865</v>
      </c>
      <c r="H9" s="390" t="s">
        <v>88</v>
      </c>
      <c r="I9" s="390" t="s">
        <v>98</v>
      </c>
      <c r="J9" s="1098"/>
      <c r="K9" s="1101"/>
      <c r="L9" s="1100"/>
      <c r="M9" s="1100"/>
      <c r="N9" s="1100"/>
      <c r="AJ9" s="129" t="s">
        <v>435</v>
      </c>
      <c r="AK9" s="131"/>
    </row>
    <row ht="27" customHeight="1" r="10" spans="1:37">
      <c r="A10" s="387"/>
      <c r="B10" s="387" t="s">
        <v>94</v>
      </c>
      <c r="C10" s="388" t="s">
        <v>83</v>
      </c>
      <c r="D10" s="1096"/>
      <c r="E10" s="1096"/>
      <c r="F10" s="1096"/>
      <c r="G10" s="387" t="s">
        <v>865</v>
      </c>
      <c r="H10" s="390" t="s">
        <v>87</v>
      </c>
      <c r="I10" s="390" t="s">
        <v>86</v>
      </c>
      <c r="J10" s="1098"/>
      <c r="K10" s="1101"/>
      <c r="L10" s="1100"/>
      <c r="M10" s="1100"/>
      <c r="N10" s="1100"/>
      <c r="AJ10" s="129" t="s">
        <v>435</v>
      </c>
      <c r="AK10" s="131"/>
    </row>
    <row ht="27" customHeight="1" r="11" spans="1:37">
      <c r="A11" s="387"/>
      <c r="B11" s="387" t="s">
        <v>335</v>
      </c>
      <c r="C11" s="388" t="s">
        <v>83</v>
      </c>
      <c r="D11" s="1096"/>
      <c r="E11" s="1096"/>
      <c r="F11" s="1096"/>
      <c r="G11" s="387" t="s">
        <v>865</v>
      </c>
      <c r="H11" s="390" t="s">
        <v>89</v>
      </c>
      <c r="I11" s="390" t="s">
        <v>86</v>
      </c>
      <c r="J11" s="1098"/>
      <c r="K11" s="1101"/>
      <c r="L11" s="1100"/>
      <c r="M11" s="1100"/>
      <c r="N11" s="1100"/>
      <c r="AJ11" s="129" t="s">
        <v>435</v>
      </c>
      <c r="AK11" s="131"/>
    </row>
    <row ht="27" customHeight="1" r="12" spans="1:37">
      <c r="A12" s="387"/>
      <c r="B12" s="387" t="s">
        <v>336</v>
      </c>
      <c r="C12" s="388" t="s">
        <v>83</v>
      </c>
      <c r="D12" s="1096"/>
      <c r="E12" s="1096"/>
      <c r="F12" s="1096"/>
      <c r="G12" s="387" t="s">
        <v>865</v>
      </c>
      <c r="H12" s="390" t="s">
        <v>324</v>
      </c>
      <c r="I12" s="390" t="s">
        <v>86</v>
      </c>
      <c r="J12" s="1098"/>
      <c r="K12" s="1101"/>
      <c r="L12" s="1100"/>
      <c r="M12" s="1100"/>
      <c r="N12" s="1100"/>
      <c r="AJ12" s="129" t="s">
        <v>435</v>
      </c>
      <c r="AK12" s="131"/>
    </row>
    <row ht="27" customHeight="1" r="13" spans="1:37">
      <c r="A13" s="387"/>
      <c r="B13" s="387" t="s">
        <v>337</v>
      </c>
      <c r="C13" s="388" t="s">
        <v>83</v>
      </c>
      <c r="D13" s="1096"/>
      <c r="E13" s="1096"/>
      <c r="F13" s="1096"/>
      <c r="G13" s="387" t="s">
        <v>865</v>
      </c>
      <c r="H13" s="390" t="s">
        <v>325</v>
      </c>
      <c r="I13" s="390" t="s">
        <v>86</v>
      </c>
      <c r="J13" s="1098"/>
      <c r="K13" s="1101"/>
      <c r="L13" s="1100"/>
      <c r="M13" s="1100"/>
      <c r="N13" s="1100"/>
      <c r="AJ13" s="129" t="s">
        <v>435</v>
      </c>
      <c r="AK13" s="131"/>
    </row>
    <row ht="27" customHeight="1" r="14" spans="1:37">
      <c r="A14" s="387"/>
      <c r="B14" s="387" t="s">
        <v>82</v>
      </c>
      <c r="C14" s="388" t="s">
        <v>83</v>
      </c>
      <c r="D14" s="1096"/>
      <c r="E14" s="1096"/>
      <c r="F14" s="1096"/>
      <c r="G14" s="387" t="s">
        <v>865</v>
      </c>
      <c r="H14" s="390" t="s">
        <v>326</v>
      </c>
      <c r="I14" s="390" t="s">
        <v>86</v>
      </c>
      <c r="J14" s="1098"/>
      <c r="K14" s="1101"/>
      <c r="L14" s="1100"/>
      <c r="M14" s="1100"/>
      <c r="N14" s="1100"/>
      <c r="AJ14" s="129" t="s">
        <v>435</v>
      </c>
      <c r="AK14" s="131"/>
    </row>
    <row ht="27" customHeight="1" r="15" spans="1:37">
      <c r="A15" s="387"/>
      <c r="B15" s="387" t="s">
        <v>96</v>
      </c>
      <c r="C15" s="388" t="s">
        <v>83</v>
      </c>
      <c r="D15" s="1096"/>
      <c r="E15" s="1096"/>
      <c r="F15" s="1096"/>
      <c r="G15" s="387" t="s">
        <v>865</v>
      </c>
      <c r="H15" s="390" t="s">
        <v>327</v>
      </c>
      <c r="I15" s="390" t="s">
        <v>86</v>
      </c>
      <c r="J15" s="1098"/>
      <c r="K15" s="1101"/>
      <c r="L15" s="1100"/>
      <c r="M15" s="1100"/>
      <c r="N15" s="1100"/>
      <c r="AJ15" s="129" t="s">
        <v>435</v>
      </c>
      <c r="AK15" s="131"/>
    </row>
    <row ht="27" customHeight="1" r="16" spans="1:37">
      <c r="A16" s="387"/>
      <c r="B16" s="387" t="s">
        <v>329</v>
      </c>
      <c r="C16" s="388" t="s">
        <v>83</v>
      </c>
      <c r="D16" s="1096"/>
      <c r="E16" s="1096"/>
      <c r="F16" s="1096"/>
      <c r="G16" s="387" t="s">
        <v>865</v>
      </c>
      <c r="H16" s="390" t="s">
        <v>328</v>
      </c>
      <c r="I16" s="390" t="s">
        <v>86</v>
      </c>
      <c r="J16" s="1098"/>
      <c r="K16" s="1101"/>
      <c r="L16" s="1100"/>
      <c r="M16" s="1100"/>
      <c r="N16" s="1100"/>
      <c r="AJ16" s="129" t="s">
        <v>435</v>
      </c>
      <c r="AK16" s="131"/>
    </row>
    <row ht="27" customHeight="1" r="17" spans="1:37">
      <c r="A17" s="387"/>
      <c r="B17" s="387" t="s">
        <v>82</v>
      </c>
      <c r="C17" s="388" t="s">
        <v>83</v>
      </c>
      <c r="D17" s="1096"/>
      <c r="E17" s="1096"/>
      <c r="F17" s="1096"/>
      <c r="G17" s="387" t="s">
        <v>865</v>
      </c>
      <c r="H17" s="390" t="s">
        <v>330</v>
      </c>
      <c r="I17" s="390" t="s">
        <v>86</v>
      </c>
      <c r="J17" s="1098"/>
      <c r="K17" s="1101"/>
      <c r="L17" s="1100"/>
      <c r="M17" s="1100"/>
      <c r="N17" s="1100"/>
      <c r="AJ17" s="129" t="s">
        <v>435</v>
      </c>
      <c r="AK17" s="131"/>
    </row>
    <row ht="27" customHeight="1" r="18" spans="1:37">
      <c r="A18" s="387"/>
      <c r="B18" s="387" t="s">
        <v>82</v>
      </c>
      <c r="C18" s="388" t="s">
        <v>83</v>
      </c>
      <c r="D18" s="1096"/>
      <c r="E18" s="1096"/>
      <c r="F18" s="1096"/>
      <c r="G18" s="387" t="s">
        <v>865</v>
      </c>
      <c r="H18" s="390" t="s">
        <v>331</v>
      </c>
      <c r="I18" s="390" t="s">
        <v>333</v>
      </c>
      <c r="J18" s="1098"/>
      <c r="K18" s="1101"/>
      <c r="L18" s="1100"/>
      <c r="M18" s="1100"/>
      <c r="N18" s="1100"/>
      <c r="AJ18" s="129" t="s">
        <v>435</v>
      </c>
      <c r="AK18" s="131"/>
    </row>
    <row ht="27" customHeight="1" r="19" spans="1:37">
      <c r="A19" s="387"/>
      <c r="B19" s="387" t="s">
        <v>82</v>
      </c>
      <c r="C19" s="388" t="s">
        <v>83</v>
      </c>
      <c r="D19" s="1096"/>
      <c r="E19" s="1096"/>
      <c r="F19" s="1096"/>
      <c r="G19" s="387" t="s">
        <v>865</v>
      </c>
      <c r="H19" s="390" t="s">
        <v>332</v>
      </c>
      <c r="I19" s="390" t="s">
        <v>86</v>
      </c>
      <c r="J19" s="1098"/>
      <c r="K19" s="1101"/>
      <c r="L19" s="1100"/>
      <c r="M19" s="1100"/>
      <c r="N19" s="1100"/>
      <c r="AJ19" s="129" t="s">
        <v>435</v>
      </c>
      <c r="AK19" s="131"/>
    </row>
    <row ht="27" customHeight="1" r="20" spans="1:37">
      <c r="A20" s="387"/>
      <c r="B20" s="387" t="s">
        <v>82</v>
      </c>
      <c r="C20" s="388" t="s">
        <v>83</v>
      </c>
      <c r="D20" s="1096"/>
      <c r="E20" s="1096"/>
      <c r="F20" s="1096"/>
      <c r="G20" s="387" t="s">
        <v>865</v>
      </c>
      <c r="H20" s="390" t="s">
        <v>84</v>
      </c>
      <c r="I20" s="390" t="s">
        <v>85</v>
      </c>
      <c r="J20" s="1098"/>
      <c r="K20" s="1102"/>
      <c r="L20" s="1100"/>
      <c r="M20" s="1100"/>
      <c r="N20" s="1100"/>
      <c r="AJ20" s="129" t="s">
        <v>435</v>
      </c>
      <c r="AK20" s="131"/>
    </row>
    <row ht="27" customHeight="1" r="21" spans="1:37">
      <c r="A21" s="387"/>
      <c r="B21" s="387" t="s">
        <v>82</v>
      </c>
      <c r="C21" s="388" t="s">
        <v>83</v>
      </c>
      <c r="D21" s="1096"/>
      <c r="E21" s="1096"/>
      <c r="F21" s="1096"/>
      <c r="G21" s="387" t="s">
        <v>865</v>
      </c>
      <c r="H21" s="390" t="s">
        <v>88</v>
      </c>
      <c r="I21" s="390" t="s">
        <v>97</v>
      </c>
      <c r="J21" s="1098"/>
      <c r="K21" s="1101"/>
      <c r="L21" s="1100"/>
      <c r="M21" s="1100"/>
      <c r="N21" s="1100"/>
      <c r="AJ21" s="129" t="s">
        <v>435</v>
      </c>
      <c r="AK21" s="131"/>
    </row>
    <row ht="27" customHeight="1" r="22" spans="1:37">
      <c r="A22" s="387"/>
      <c r="B22" s="387" t="s">
        <v>82</v>
      </c>
      <c r="C22" s="388" t="s">
        <v>83</v>
      </c>
      <c r="D22" s="1096"/>
      <c r="E22" s="1096"/>
      <c r="F22" s="1096"/>
      <c r="G22" s="387" t="s">
        <v>865</v>
      </c>
      <c r="H22" s="390" t="s">
        <v>87</v>
      </c>
      <c r="I22" s="390" t="s">
        <v>86</v>
      </c>
      <c r="J22" s="1098"/>
      <c r="K22" s="1101"/>
      <c r="L22" s="1100"/>
      <c r="M22" s="1100"/>
      <c r="N22" s="1100"/>
      <c r="AJ22" s="129" t="s">
        <v>435</v>
      </c>
      <c r="AK22" s="131"/>
    </row>
    <row ht="27" customHeight="1" r="23" spans="1:37">
      <c r="A23" s="387"/>
      <c r="B23" s="387" t="s">
        <v>82</v>
      </c>
      <c r="C23" s="388" t="s">
        <v>83</v>
      </c>
      <c r="D23" s="1096"/>
      <c r="E23" s="1096"/>
      <c r="F23" s="1096"/>
      <c r="G23" s="387" t="s">
        <v>865</v>
      </c>
      <c r="H23" s="390" t="s">
        <v>1137</v>
      </c>
      <c r="I23" s="390" t="s">
        <v>86</v>
      </c>
      <c r="J23" s="1098"/>
      <c r="K23" s="1101"/>
      <c r="L23" s="1100"/>
      <c r="M23" s="1100"/>
      <c r="N23" s="1100"/>
      <c r="AJ23" s="129" t="s">
        <v>435</v>
      </c>
      <c r="AK23" s="131"/>
    </row>
    <row ht="27" customHeight="1" r="24" spans="1:37">
      <c r="A24" s="387"/>
      <c r="B24" s="387" t="s">
        <v>82</v>
      </c>
      <c r="C24" s="388" t="s">
        <v>83</v>
      </c>
      <c r="D24" s="1096"/>
      <c r="E24" s="1096"/>
      <c r="F24" s="1096"/>
      <c r="G24" s="387" t="s">
        <v>865</v>
      </c>
      <c r="H24" s="390" t="s">
        <v>332</v>
      </c>
      <c r="I24" s="390" t="s">
        <v>86</v>
      </c>
      <c r="J24" s="1098"/>
      <c r="K24" s="1101"/>
      <c r="L24" s="1100"/>
      <c r="M24" s="1100"/>
      <c r="N24" s="1100"/>
      <c r="AJ24" s="129" t="s">
        <v>435</v>
      </c>
      <c r="AK24" s="131"/>
    </row>
    <row ht="27" customHeight="1" r="25" spans="1:37">
      <c r="A25" s="387"/>
      <c r="B25" s="387" t="s">
        <v>82</v>
      </c>
      <c r="C25" s="388" t="s">
        <v>83</v>
      </c>
      <c r="D25" s="1096"/>
      <c r="E25" s="1096"/>
      <c r="F25" s="1096"/>
      <c r="G25" s="387" t="s">
        <v>865</v>
      </c>
      <c r="H25" s="390" t="s">
        <v>84</v>
      </c>
      <c r="I25" s="390" t="s">
        <v>197</v>
      </c>
      <c r="J25" s="1098"/>
      <c r="K25" s="1102"/>
      <c r="L25" s="1100"/>
      <c r="M25" s="1100"/>
      <c r="N25" s="1100"/>
      <c r="AJ25" s="129" t="s">
        <v>435</v>
      </c>
      <c r="AK25" s="131"/>
    </row>
    <row ht="27" customHeight="1" r="26" spans="1:37">
      <c r="A26" s="387"/>
      <c r="B26" s="387" t="s">
        <v>82</v>
      </c>
      <c r="C26" s="388" t="s">
        <v>83</v>
      </c>
      <c r="D26" s="1096"/>
      <c r="E26" s="1096"/>
      <c r="F26" s="1096"/>
      <c r="G26" s="387" t="s">
        <v>865</v>
      </c>
      <c r="H26" s="390" t="s">
        <v>88</v>
      </c>
      <c r="I26" s="390" t="s">
        <v>97</v>
      </c>
      <c r="J26" s="1098"/>
      <c r="K26" s="1101"/>
      <c r="L26" s="1100"/>
      <c r="M26" s="1100"/>
      <c r="N26" s="1100"/>
      <c r="AJ26" s="129" t="s">
        <v>435</v>
      </c>
      <c r="AK26" s="131"/>
    </row>
    <row ht="27" customHeight="1" r="27" spans="1:37">
      <c r="A27" s="387"/>
      <c r="B27" s="387" t="s">
        <v>82</v>
      </c>
      <c r="C27" s="388" t="s">
        <v>83</v>
      </c>
      <c r="D27" s="1096"/>
      <c r="E27" s="1096"/>
      <c r="F27" s="1096"/>
      <c r="G27" s="387" t="s">
        <v>865</v>
      </c>
      <c r="H27" s="390" t="s">
        <v>84</v>
      </c>
      <c r="I27" s="390" t="s">
        <v>85</v>
      </c>
      <c r="J27" s="1098"/>
      <c r="K27" s="1101"/>
      <c r="L27" s="1100"/>
      <c r="M27" s="1100"/>
      <c r="N27" s="1100"/>
      <c r="AJ27" s="129" t="s">
        <v>435</v>
      </c>
      <c r="AK27" s="131"/>
    </row>
    <row ht="27" customHeight="1" r="28" spans="1:37">
      <c r="A28" s="387"/>
      <c r="B28" s="387" t="s">
        <v>82</v>
      </c>
      <c r="C28" s="388" t="s">
        <v>83</v>
      </c>
      <c r="D28" s="1096"/>
      <c r="E28" s="1096"/>
      <c r="F28" s="1096"/>
      <c r="G28" s="387" t="s">
        <v>865</v>
      </c>
      <c r="H28" s="390" t="s">
        <v>88</v>
      </c>
      <c r="I28" s="390" t="s">
        <v>334</v>
      </c>
      <c r="J28" s="1098"/>
      <c r="K28" s="1101"/>
      <c r="L28" s="1100"/>
      <c r="M28" s="1100"/>
      <c r="N28" s="1100"/>
      <c r="AJ28" s="129" t="s">
        <v>435</v>
      </c>
      <c r="AK28" s="131"/>
    </row>
    <row ht="27" customHeight="1" r="29" spans="1:37">
      <c r="A29" s="387"/>
      <c r="B29" s="387"/>
      <c r="C29" s="388"/>
      <c r="D29" s="1096"/>
      <c r="E29" s="1096"/>
      <c r="F29" s="1096"/>
      <c r="G29" s="388"/>
      <c r="H29" s="390"/>
      <c r="I29" s="390"/>
      <c r="J29" s="1098"/>
      <c r="K29" s="1101"/>
      <c r="L29" s="1100"/>
      <c r="M29" s="1100"/>
      <c r="N29" s="1100"/>
      <c r="AK29" s="131"/>
    </row>
    <row r="30" spans="1:37">
      <c r="A30" s="387"/>
      <c r="B30" s="387"/>
      <c r="C30" s="388"/>
      <c r="D30" s="1096"/>
      <c r="E30" s="1096"/>
      <c r="F30" s="1096"/>
      <c r="G30" s="388"/>
      <c r="H30" s="390"/>
      <c r="I30" s="390"/>
      <c r="J30" s="1098"/>
      <c r="K30" s="1100"/>
      <c r="L30" s="1100"/>
      <c r="M30" s="1100"/>
      <c r="N30" s="1100"/>
    </row>
    <row r="31" spans="1:37">
      <c r="A31" s="387"/>
      <c r="B31" s="387"/>
      <c r="C31" s="388"/>
      <c r="D31" s="1096"/>
      <c r="E31" s="1096"/>
      <c r="F31" s="1096"/>
      <c r="G31" s="388"/>
      <c r="H31" s="390"/>
      <c r="I31" s="390"/>
      <c r="J31" s="1098"/>
      <c r="K31" s="1100"/>
      <c r="L31" s="1100"/>
      <c r="M31" s="1100"/>
      <c r="N31" s="1100"/>
    </row>
    <row r="32" spans="1:37">
      <c r="A32" s="387"/>
      <c r="B32" s="387"/>
      <c r="C32" s="388"/>
      <c r="D32" s="1096"/>
      <c r="E32" s="1096"/>
      <c r="F32" s="1096"/>
      <c r="G32" s="388"/>
      <c r="H32" s="390"/>
      <c r="I32" s="390"/>
      <c r="J32" s="1098"/>
      <c r="K32" s="1100"/>
      <c r="L32" s="1100"/>
      <c r="M32" s="1100"/>
      <c r="N32" s="1100"/>
    </row>
    <row ht="19.15" customHeight="1" r="33" spans="1:36" s="135" customFormat="1">
      <c r="A33" s="1182"/>
      <c r="B33" s="1183"/>
      <c r="C33" s="1183" t="s">
        <v>342</v>
      </c>
      <c r="D33" s="1183"/>
      <c r="E33" s="1183"/>
      <c r="F33" s="1183"/>
      <c r="G33" s="1183"/>
      <c r="H33" s="1183"/>
      <c r="I33" s="1183"/>
      <c r="J33" s="1183"/>
      <c r="K33" s="1183"/>
      <c r="L33" s="1183"/>
      <c r="M33" s="1183"/>
      <c r="N33" s="1183"/>
      <c r="O33" s="325"/>
      <c r="P33" s="326"/>
      <c r="Q33" s="326"/>
      <c r="R33" s="326"/>
      <c r="S33" s="326"/>
      <c r="T33" s="326"/>
      <c r="U33" s="326"/>
      <c r="V33" s="326"/>
      <c r="W33" s="326"/>
      <c r="X33" s="326"/>
    </row>
    <row r="34" spans="1:36">
      <c r="A34" s="112"/>
      <c r="B34" s="112"/>
      <c r="C34" s="113"/>
      <c r="D34" s="1097"/>
      <c r="E34" s="1097"/>
      <c r="F34" s="1097"/>
      <c r="G34" s="113"/>
      <c r="H34" s="114"/>
      <c r="I34" s="114"/>
      <c r="J34" s="1103"/>
      <c r="K34" s="1104"/>
      <c r="L34" s="1104"/>
      <c r="M34" s="1104"/>
      <c r="N34" s="1104"/>
    </row>
    <row r="35" spans="1:36">
      <c r="A35" s="1180"/>
      <c r="B35" s="1181"/>
      <c r="C35" s="1181"/>
      <c r="D35" s="1181"/>
      <c r="E35" s="1181"/>
      <c r="F35" s="1181"/>
      <c r="G35" s="1181"/>
      <c r="H35" s="1180"/>
      <c r="I35" s="1180"/>
    </row>
    <row r="36" spans="1:36">
      <c r="A36" s="248"/>
      <c r="B36" s="66"/>
      <c r="C36" s="66"/>
      <c r="D36" s="66"/>
      <c r="E36" s="66"/>
      <c r="F36" s="66"/>
      <c r="G36" s="66"/>
      <c r="H36" s="67"/>
      <c r="I36" s="67"/>
    </row>
    <row r="37" spans="1:36">
      <c r="A37" s="1504"/>
      <c r="B37" s="1505"/>
      <c r="C37" s="1505"/>
      <c r="D37" s="1505"/>
      <c r="E37" s="1505"/>
      <c r="F37" s="1505"/>
      <c r="G37" s="1505"/>
      <c r="H37" s="1505"/>
      <c r="I37" s="1505"/>
    </row>
    <row r="38" spans="1:36">
      <c r="A38" s="69"/>
      <c r="B38" s="69"/>
      <c r="C38" s="69"/>
      <c r="D38" s="69"/>
      <c r="E38" s="69"/>
      <c r="F38" s="69"/>
      <c r="G38" s="69"/>
      <c r="H38" s="70"/>
      <c r="I38" s="68"/>
    </row>
    <row ht="29.25" customHeight="1" r="39" spans="1:36" s="246" customFormat="1">
      <c r="A39" s="252" t="s">
        <v>863</v>
      </c>
      <c r="B39" s="252"/>
      <c r="C39" s="261" t="s">
        <v>862</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502" t="s">
        <v>856</v>
      </c>
      <c r="B57" s="1502"/>
      <c r="C57" s="1502"/>
      <c r="D57" s="1502"/>
      <c r="E57" s="1502"/>
      <c r="F57" s="1502"/>
      <c r="G57" s="1502"/>
      <c r="H57" s="1502"/>
      <c r="I57" s="1502"/>
    </row>
    <row r="58" spans="1:9">
      <c r="A58" s="1502" t="s">
        <v>857</v>
      </c>
      <c r="B58" s="1502"/>
      <c r="C58" s="1502"/>
      <c r="D58" s="1502"/>
      <c r="E58" s="1502"/>
      <c r="F58" s="1502"/>
      <c r="G58" s="1502"/>
      <c r="H58" s="1502"/>
      <c r="I58" s="1502"/>
    </row>
    <row r="59" spans="1:9">
      <c r="A59" s="1502" t="s">
        <v>858</v>
      </c>
      <c r="B59" s="1502"/>
      <c r="C59" s="1502"/>
      <c r="D59" s="1502"/>
      <c r="E59" s="1502"/>
      <c r="F59" s="1502"/>
      <c r="G59" s="1502"/>
      <c r="H59" s="1502"/>
      <c r="I59" s="1502"/>
    </row>
    <row ht="56.25" customHeight="1" r="60" spans="1:9">
      <c r="A60" s="1512" t="s">
        <v>2464</v>
      </c>
      <c r="B60" s="1512"/>
      <c r="C60" s="1512"/>
      <c r="D60" s="1512"/>
      <c r="E60" s="1512"/>
      <c r="F60" s="1512"/>
      <c r="G60" s="1512"/>
      <c r="H60" s="1512"/>
      <c r="I60" s="1512"/>
    </row>
    <row r="61" spans="1:9">
      <c r="A61" s="1502" t="s">
        <v>859</v>
      </c>
      <c r="B61" s="1502"/>
      <c r="C61" s="1502"/>
      <c r="D61" s="1502"/>
      <c r="E61" s="1502"/>
      <c r="F61" s="1502"/>
      <c r="G61" s="1502"/>
      <c r="H61" s="1502"/>
      <c r="I61" s="1502"/>
    </row>
    <row ht="45" customHeight="1" r="62" spans="1:9">
      <c r="A62" s="1503" t="s">
        <v>860</v>
      </c>
      <c r="B62" s="1503"/>
      <c r="C62" s="1503"/>
      <c r="D62" s="1503"/>
      <c r="E62" s="1503"/>
      <c r="F62" s="1503"/>
      <c r="G62" s="1503"/>
      <c r="H62" s="1503"/>
      <c r="I62" s="1503"/>
    </row>
    <row r="63" spans="1:9">
      <c r="A63" s="1502" t="s">
        <v>861</v>
      </c>
      <c r="B63" s="1502"/>
      <c r="C63" s="1502"/>
      <c r="D63" s="1502"/>
      <c r="E63" s="1502"/>
      <c r="F63" s="1502"/>
      <c r="G63" s="1502"/>
      <c r="H63" s="1502"/>
      <c r="I63" s="1502"/>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sheetViews>
    <sheetView showGridLines="0" workbookViewId="0" view="pageBreakPreview" zoomScaleNormal="100" zoomScaleSheetLayoutView="280">
      <selection pane="topLeft" activeCell="F27" sqref="F27:X27"/>
    </sheetView>
  </sheetViews>
  <sheetFormatPr baseColWidth="8" defaultColWidth="8.625" defaultRowHeight="18"/>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9" width="8.625" style="186" customWidth="1"/>
    <col min="10" max="10" width="8.37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ustomWidth="1"/>
  </cols>
  <sheetData>
    <row ht="18" customHeight="1" r="1" spans="1:24" s="134" customFormat="1">
      <c r="A1" s="1530" t="str">
        <f>"（"&amp;別紙１①!R20&amp;"）"</f>
        <v>（別紙1）</v>
      </c>
      <c r="B1" s="1530"/>
      <c r="C1" s="1530"/>
      <c r="D1" s="137"/>
      <c r="E1" s="137"/>
      <c r="F1" s="137"/>
      <c r="G1" s="137"/>
      <c r="H1" s="137"/>
      <c r="I1" s="137"/>
      <c r="J1" s="137"/>
      <c r="K1" s="137"/>
      <c r="L1" s="137"/>
      <c r="M1" s="137"/>
      <c r="N1" s="137"/>
      <c r="O1" s="137"/>
      <c r="P1" s="137"/>
      <c r="Q1" s="137"/>
      <c r="R1" s="137"/>
      <c r="S1" s="137"/>
      <c r="T1" s="137"/>
      <c r="U1" s="137"/>
      <c r="V1" s="137"/>
      <c r="W1" s="137"/>
      <c r="X1" s="137"/>
    </row>
    <row ht="18" customHeight="1" r="2" spans="1:24" s="134" customFormat="1">
      <c r="A2" s="137"/>
      <c r="B2" s="137"/>
      <c r="C2" s="137"/>
      <c r="D2" s="137"/>
      <c r="E2" s="137"/>
      <c r="F2" s="137"/>
      <c r="G2" s="137"/>
      <c r="H2" s="137"/>
      <c r="I2" s="137"/>
      <c r="J2" s="137"/>
      <c r="K2" s="137"/>
      <c r="L2" s="137"/>
      <c r="M2" s="137"/>
      <c r="N2" s="137"/>
      <c r="O2" s="137"/>
      <c r="P2" s="137"/>
      <c r="Q2" s="137"/>
      <c r="R2" s="137"/>
      <c r="S2" s="137"/>
      <c r="T2" s="137"/>
      <c r="U2" s="137"/>
      <c r="V2" s="137"/>
      <c r="W2" s="137"/>
      <c r="X2" s="137"/>
    </row>
    <row ht="18" customHeight="1" r="3" spans="1:24" s="134" customFormat="1">
      <c r="A3" s="1258" t="s">
        <v>99</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row>
    <row ht="18" customHeight="1" r="4" spans="1:24" s="135" customFormat="1">
      <c r="A4" s="1802" t="s">
        <v>100</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row>
    <row ht="18" customHeight="1" r="5" spans="1:24" s="135" customFormat="1">
      <c r="A5" s="138"/>
      <c r="B5" s="138"/>
      <c r="C5" s="138"/>
      <c r="D5" s="138"/>
      <c r="E5" s="138"/>
      <c r="F5" s="138"/>
      <c r="G5" s="138"/>
      <c r="H5" s="138"/>
      <c r="I5" s="138"/>
      <c r="J5" s="138"/>
      <c r="K5" s="138"/>
      <c r="L5" s="138"/>
      <c r="M5" s="138"/>
      <c r="N5" s="138"/>
      <c r="O5" s="138"/>
      <c r="P5" s="138"/>
      <c r="Q5" s="138"/>
      <c r="R5" s="138"/>
      <c r="S5" s="138"/>
      <c r="T5" s="138"/>
      <c r="U5" s="138"/>
      <c r="V5" s="138"/>
      <c r="W5" s="138"/>
      <c r="X5" s="138"/>
    </row>
    <row ht="18" customHeight="1" r="6" spans="1:24" s="135" customForma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ht="18" customHeight="1" r="7" spans="1:24" s="135" customFormat="1">
      <c r="A7" s="138"/>
      <c r="B7" s="138"/>
      <c r="C7" s="138"/>
      <c r="D7" s="138"/>
      <c r="E7" s="138"/>
      <c r="F7" s="138"/>
      <c r="G7" s="138"/>
      <c r="H7" s="138"/>
      <c r="I7" s="138"/>
      <c r="J7" s="138"/>
      <c r="K7" s="138"/>
      <c r="L7" s="138"/>
      <c r="M7" s="138"/>
      <c r="N7" s="138"/>
      <c r="O7" s="138"/>
      <c r="P7" s="138"/>
      <c r="Q7" s="138"/>
      <c r="R7" s="138"/>
      <c r="S7" s="138"/>
      <c r="T7" s="138"/>
      <c r="U7" s="138"/>
      <c r="V7" s="138"/>
      <c r="W7" s="138"/>
      <c r="X7" s="138"/>
    </row>
    <row ht="18" customHeight="1" r="8" spans="1:24" s="135" customForma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ht="6" customHeight="1" r="9" spans="1:24" s="135" customFormat="1">
      <c r="A9" s="139"/>
      <c r="B9" s="138"/>
      <c r="C9" s="138"/>
      <c r="D9" s="138"/>
      <c r="E9" s="138"/>
      <c r="F9" s="138"/>
      <c r="G9" s="138"/>
      <c r="H9" s="138"/>
      <c r="I9" s="138"/>
      <c r="J9" s="138"/>
      <c r="K9" s="138"/>
      <c r="L9" s="138"/>
      <c r="M9" s="138"/>
      <c r="N9" s="138"/>
      <c r="O9" s="138"/>
      <c r="P9" s="138"/>
      <c r="Q9" s="138"/>
      <c r="R9" s="138"/>
      <c r="S9" s="138"/>
      <c r="T9" s="138"/>
      <c r="U9" s="138"/>
      <c r="V9" s="138"/>
      <c r="W9" s="138"/>
      <c r="X9" s="138"/>
    </row>
    <row ht="25.9" customHeight="1" r="10" spans="1:24" s="135" customFormat="1">
      <c r="A10" s="1816" t="s">
        <v>356</v>
      </c>
      <c r="B10" s="1816"/>
      <c r="C10" s="1816"/>
      <c r="D10" s="1816"/>
      <c r="E10" s="1816"/>
      <c r="F10" s="1816"/>
      <c r="G10" s="1816"/>
      <c r="H10" s="1816"/>
      <c r="I10" s="1816"/>
      <c r="J10" s="1816"/>
      <c r="K10" s="1817" t="s">
        <v>357</v>
      </c>
      <c r="L10" s="1817"/>
      <c r="M10" s="1817"/>
      <c r="N10" s="1817"/>
      <c r="O10" s="1817"/>
      <c r="P10" s="1817"/>
      <c r="Q10" s="1817"/>
      <c r="R10" s="1817"/>
      <c r="S10" s="1817"/>
      <c r="T10" s="1817"/>
      <c r="U10" s="138"/>
      <c r="V10" s="138"/>
      <c r="W10" s="138"/>
      <c r="X10" s="138"/>
    </row>
    <row ht="37.15" customHeight="1" r="11" spans="1:24" s="135" customFormat="1">
      <c r="A11" s="1818" t="s">
        <v>358</v>
      </c>
      <c r="B11" s="1818"/>
      <c r="C11" s="1818"/>
      <c r="D11" s="1818"/>
      <c r="E11" s="1818"/>
      <c r="F11" s="1818"/>
      <c r="G11" s="1818"/>
      <c r="H11" s="1818"/>
      <c r="I11" s="1818"/>
      <c r="J11" s="1818"/>
      <c r="K11" s="1776" t="s">
        <v>1078</v>
      </c>
      <c r="L11" s="1777"/>
      <c r="M11" s="1777"/>
      <c r="N11" s="1777"/>
      <c r="O11" s="1777"/>
      <c r="P11" s="1777"/>
      <c r="Q11" s="1777"/>
      <c r="R11" s="1777"/>
      <c r="S11" s="1777"/>
      <c r="T11" s="1777"/>
      <c r="U11" s="138"/>
      <c r="V11" s="138"/>
      <c r="W11" s="138"/>
      <c r="X11" s="138"/>
    </row>
    <row ht="37.15" customHeight="1" r="12" spans="1:24" s="135" customFormat="1">
      <c r="A12" s="1818" t="s">
        <v>359</v>
      </c>
      <c r="B12" s="1818"/>
      <c r="C12" s="1818"/>
      <c r="D12" s="1818"/>
      <c r="E12" s="1818"/>
      <c r="F12" s="1818"/>
      <c r="G12" s="1818"/>
      <c r="H12" s="1818"/>
      <c r="I12" s="1818"/>
      <c r="J12" s="1818"/>
      <c r="K12" s="1776" t="s">
        <v>1078</v>
      </c>
      <c r="L12" s="1777"/>
      <c r="M12" s="1777"/>
      <c r="N12" s="1777"/>
      <c r="O12" s="1777"/>
      <c r="P12" s="1777"/>
      <c r="Q12" s="1777"/>
      <c r="R12" s="1777"/>
      <c r="S12" s="1777"/>
      <c r="T12" s="1777"/>
      <c r="U12" s="138"/>
      <c r="V12" s="138"/>
      <c r="W12" s="138"/>
      <c r="X12" s="138"/>
    </row>
    <row ht="37.15" customHeight="1" r="13" spans="1:24" s="135" customFormat="1">
      <c r="A13" s="1818" t="s">
        <v>360</v>
      </c>
      <c r="B13" s="1818"/>
      <c r="C13" s="1818"/>
      <c r="D13" s="1818"/>
      <c r="E13" s="1818"/>
      <c r="F13" s="1818"/>
      <c r="G13" s="1818"/>
      <c r="H13" s="1818"/>
      <c r="I13" s="1818"/>
      <c r="J13" s="1818"/>
      <c r="K13" s="1776" t="s">
        <v>1081</v>
      </c>
      <c r="L13" s="1777"/>
      <c r="M13" s="1777"/>
      <c r="N13" s="1777"/>
      <c r="O13" s="1777"/>
      <c r="P13" s="1777"/>
      <c r="Q13" s="1777"/>
      <c r="R13" s="1777"/>
      <c r="S13" s="1777"/>
      <c r="T13" s="1777"/>
      <c r="U13" s="138"/>
      <c r="V13" s="138"/>
      <c r="W13" s="138"/>
      <c r="X13" s="138"/>
    </row>
    <row ht="37.15" customHeight="1" r="14" spans="1:24" s="135" customFormat="1">
      <c r="A14" s="1818" t="s">
        <v>361</v>
      </c>
      <c r="B14" s="1818"/>
      <c r="C14" s="1818"/>
      <c r="D14" s="1818"/>
      <c r="E14" s="1818"/>
      <c r="F14" s="1818"/>
      <c r="G14" s="1818"/>
      <c r="H14" s="1818"/>
      <c r="I14" s="1818"/>
      <c r="J14" s="1818"/>
      <c r="K14" s="1776" t="s">
        <v>1081</v>
      </c>
      <c r="L14" s="1777"/>
      <c r="M14" s="1777"/>
      <c r="N14" s="1777"/>
      <c r="O14" s="1777"/>
      <c r="P14" s="1777"/>
      <c r="Q14" s="1777"/>
      <c r="R14" s="1777"/>
      <c r="S14" s="1777"/>
      <c r="T14" s="1777"/>
      <c r="U14" s="138"/>
      <c r="V14" s="138"/>
      <c r="W14" s="138"/>
      <c r="X14" s="138"/>
    </row>
    <row ht="37.15" customHeight="1" r="15" spans="1:24" s="135" customFormat="1">
      <c r="A15" s="1818" t="s">
        <v>362</v>
      </c>
      <c r="B15" s="1818"/>
      <c r="C15" s="1818"/>
      <c r="D15" s="1818"/>
      <c r="E15" s="1818"/>
      <c r="F15" s="1818"/>
      <c r="G15" s="1818"/>
      <c r="H15" s="1818"/>
      <c r="I15" s="1818"/>
      <c r="J15" s="1818"/>
      <c r="K15" s="1776" t="s">
        <v>1076</v>
      </c>
      <c r="L15" s="1777"/>
      <c r="M15" s="1777"/>
      <c r="N15" s="1777"/>
      <c r="O15" s="1777"/>
      <c r="P15" s="1777"/>
      <c r="Q15" s="1777"/>
      <c r="R15" s="1777"/>
      <c r="S15" s="1777"/>
      <c r="T15" s="1777"/>
      <c r="U15" s="138"/>
      <c r="V15" s="138"/>
      <c r="W15" s="138"/>
      <c r="X15" s="138"/>
    </row>
    <row ht="37.15" customHeight="1" r="16" spans="1:24" s="135" customFormat="1">
      <c r="A16" s="1818" t="s">
        <v>363</v>
      </c>
      <c r="B16" s="1818"/>
      <c r="C16" s="1818"/>
      <c r="D16" s="1818"/>
      <c r="E16" s="1818"/>
      <c r="F16" s="1818"/>
      <c r="G16" s="1818"/>
      <c r="H16" s="1818"/>
      <c r="I16" s="1818"/>
      <c r="J16" s="1818"/>
      <c r="K16" s="1776" t="s">
        <v>1078</v>
      </c>
      <c r="L16" s="1777"/>
      <c r="M16" s="1777"/>
      <c r="N16" s="1777"/>
      <c r="O16" s="1777"/>
      <c r="P16" s="1777"/>
      <c r="Q16" s="1777"/>
      <c r="R16" s="1777"/>
      <c r="S16" s="1777"/>
      <c r="T16" s="1777"/>
      <c r="U16" s="138"/>
      <c r="V16" s="138"/>
      <c r="W16" s="138"/>
      <c r="X16" s="138"/>
    </row>
    <row ht="36.6" customHeight="1" r="17" spans="1:27" s="135" customFormat="1">
      <c r="A17" s="1821" t="s">
        <v>364</v>
      </c>
      <c r="B17" s="1821"/>
      <c r="C17" s="1821"/>
      <c r="D17" s="1821"/>
      <c r="E17" s="1821"/>
      <c r="F17" s="1821"/>
      <c r="G17" s="1821"/>
      <c r="H17" s="1821"/>
      <c r="I17" s="1821"/>
      <c r="J17" s="1821"/>
      <c r="K17" s="1821"/>
      <c r="L17" s="1821"/>
      <c r="M17" s="1821"/>
      <c r="N17" s="1821"/>
      <c r="O17" s="1821"/>
      <c r="P17" s="1821"/>
      <c r="Q17" s="1821"/>
      <c r="R17" s="1821"/>
      <c r="S17" s="1821"/>
      <c r="T17" s="1821"/>
      <c r="U17" s="138"/>
      <c r="V17" s="138"/>
      <c r="W17" s="138"/>
      <c r="X17" s="138"/>
    </row>
    <row ht="18" customHeight="1" r="18" spans="1:27" s="135" customForma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ht="30.6" customHeight="1" r="19" spans="1:27" s="135" customFormat="1">
      <c r="A19" s="1815" t="s">
        <v>365</v>
      </c>
      <c r="B19" s="1815"/>
      <c r="C19" s="1815"/>
      <c r="D19" s="1815"/>
      <c r="E19" s="1815"/>
      <c r="F19" s="1815"/>
      <c r="G19" s="1815"/>
      <c r="H19" s="1815"/>
      <c r="I19" s="1815"/>
      <c r="J19" s="1815"/>
      <c r="K19" s="1815"/>
      <c r="L19" s="1815"/>
      <c r="M19" s="1815"/>
      <c r="N19" s="1815"/>
      <c r="O19" s="1815"/>
      <c r="P19" s="1815"/>
      <c r="Q19" s="1815"/>
      <c r="R19" s="1815"/>
      <c r="S19" s="1815"/>
      <c r="T19" s="1815"/>
      <c r="U19" s="1815"/>
      <c r="V19" s="1815"/>
      <c r="W19" s="1815"/>
      <c r="X19" s="1815"/>
    </row>
    <row ht="7.15" customHeight="1" r="20" spans="1:27" s="135" customForma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ht="30.6" customHeight="1" r="21" spans="1:27" s="135" customFormat="1">
      <c r="A21" s="1847" t="s">
        <v>193</v>
      </c>
      <c r="B21" s="1848"/>
      <c r="C21" s="1848"/>
      <c r="D21" s="1848"/>
      <c r="E21" s="1848"/>
      <c r="F21" s="1849" t="s">
        <v>194</v>
      </c>
      <c r="G21" s="1849"/>
      <c r="H21" s="1850"/>
      <c r="I21" s="1850"/>
      <c r="J21" s="1850"/>
      <c r="K21" s="1803" t="s">
        <v>195</v>
      </c>
      <c r="L21" s="1853"/>
      <c r="M21" s="1804"/>
      <c r="N21" s="1854"/>
      <c r="O21" s="1803" t="s">
        <v>196</v>
      </c>
      <c r="P21" s="1804"/>
      <c r="Q21" s="1804"/>
      <c r="R21" s="1804"/>
      <c r="S21" s="1804"/>
      <c r="T21" s="1804"/>
      <c r="U21" s="1804"/>
      <c r="V21" s="1804"/>
      <c r="W21" s="1805"/>
      <c r="X21" s="1806"/>
    </row>
    <row ht="30.6" customHeight="1" r="22" spans="1:27" s="135" customFormat="1">
      <c r="A22" s="1778" t="s">
        <v>93</v>
      </c>
      <c r="B22" s="1779"/>
      <c r="C22" s="1779"/>
      <c r="D22" s="1779"/>
      <c r="E22" s="1779"/>
      <c r="F22" s="1778" t="s">
        <v>338</v>
      </c>
      <c r="G22" s="1778"/>
      <c r="H22" s="1779"/>
      <c r="I22" s="1779"/>
      <c r="J22" s="1779"/>
      <c r="K22" s="1811" t="s">
        <v>198</v>
      </c>
      <c r="L22" s="1812"/>
      <c r="M22" s="1813"/>
      <c r="N22" s="1814"/>
      <c r="O22" s="1807" t="s">
        <v>263</v>
      </c>
      <c r="P22" s="1808"/>
      <c r="Q22" s="1808"/>
      <c r="R22" s="1808"/>
      <c r="S22" s="1808"/>
      <c r="T22" s="1808"/>
      <c r="U22" s="1808"/>
      <c r="V22" s="1808"/>
      <c r="W22" s="1809"/>
      <c r="X22" s="1810"/>
    </row>
    <row ht="30.6" customHeight="1" r="23" spans="1:27" s="135" customFormat="1">
      <c r="A23" s="1778" t="s">
        <v>93</v>
      </c>
      <c r="B23" s="1779"/>
      <c r="C23" s="1779"/>
      <c r="D23" s="1779"/>
      <c r="E23" s="1779"/>
      <c r="F23" s="1778" t="s">
        <v>197</v>
      </c>
      <c r="G23" s="1778"/>
      <c r="H23" s="1779"/>
      <c r="I23" s="1779"/>
      <c r="J23" s="1779"/>
      <c r="K23" s="1811" t="s">
        <v>199</v>
      </c>
      <c r="L23" s="1812"/>
      <c r="M23" s="1813"/>
      <c r="N23" s="1814"/>
      <c r="O23" s="1807" t="s">
        <v>341</v>
      </c>
      <c r="P23" s="1808"/>
      <c r="Q23" s="1808"/>
      <c r="R23" s="1808"/>
      <c r="S23" s="1808"/>
      <c r="T23" s="1808"/>
      <c r="U23" s="1808"/>
      <c r="V23" s="1808"/>
      <c r="W23" s="1809"/>
      <c r="X23" s="1810"/>
    </row>
    <row ht="30.6" customHeight="1" r="24" spans="1:27" s="135" customFormat="1">
      <c r="A24" s="1778" t="s">
        <v>93</v>
      </c>
      <c r="B24" s="1779"/>
      <c r="C24" s="1779"/>
      <c r="D24" s="1779"/>
      <c r="E24" s="1779"/>
      <c r="F24" s="1778" t="s">
        <v>98</v>
      </c>
      <c r="G24" s="1778"/>
      <c r="H24" s="1779"/>
      <c r="I24" s="1779"/>
      <c r="J24" s="1779"/>
      <c r="K24" s="1811" t="s">
        <v>199</v>
      </c>
      <c r="L24" s="1812"/>
      <c r="M24" s="1813"/>
      <c r="N24" s="1814"/>
      <c r="O24" s="1807" t="s">
        <v>341</v>
      </c>
      <c r="P24" s="1808"/>
      <c r="Q24" s="1808"/>
      <c r="R24" s="1808"/>
      <c r="S24" s="1808"/>
      <c r="T24" s="1808"/>
      <c r="U24" s="1808"/>
      <c r="V24" s="1808"/>
      <c r="W24" s="1809"/>
      <c r="X24" s="1810"/>
    </row>
    <row ht="30.6" customHeight="1" r="25" spans="1:27" s="135" customFormat="1">
      <c r="A25" s="1778" t="s">
        <v>93</v>
      </c>
      <c r="B25" s="1779"/>
      <c r="C25" s="1779"/>
      <c r="D25" s="1779"/>
      <c r="E25" s="1779"/>
      <c r="F25" s="1778" t="s">
        <v>197</v>
      </c>
      <c r="G25" s="1778"/>
      <c r="H25" s="1779"/>
      <c r="I25" s="1779"/>
      <c r="J25" s="1779"/>
      <c r="K25" s="1811" t="s">
        <v>199</v>
      </c>
      <c r="L25" s="1812"/>
      <c r="M25" s="1813"/>
      <c r="N25" s="1814"/>
      <c r="O25" s="1807" t="s">
        <v>341</v>
      </c>
      <c r="P25" s="1808"/>
      <c r="Q25" s="1808"/>
      <c r="R25" s="1808"/>
      <c r="S25" s="1808"/>
      <c r="T25" s="1808"/>
      <c r="U25" s="1808"/>
      <c r="V25" s="1808"/>
      <c r="W25" s="1809"/>
      <c r="X25" s="1810"/>
    </row>
    <row ht="30.6" customHeight="1" r="26" spans="1:27" s="135" customFormat="1">
      <c r="A26" s="1778"/>
      <c r="B26" s="1779"/>
      <c r="C26" s="1779"/>
      <c r="D26" s="1779"/>
      <c r="E26" s="1779"/>
      <c r="F26" s="1778"/>
      <c r="G26" s="1778"/>
      <c r="H26" s="1779"/>
      <c r="I26" s="1779"/>
      <c r="J26" s="1779"/>
      <c r="K26" s="1811"/>
      <c r="L26" s="1812"/>
      <c r="M26" s="1813"/>
      <c r="N26" s="1814"/>
      <c r="O26" s="1807"/>
      <c r="P26" s="1808"/>
      <c r="Q26" s="1808"/>
      <c r="R26" s="1808"/>
      <c r="S26" s="1808"/>
      <c r="T26" s="1808"/>
      <c r="U26" s="1808"/>
      <c r="V26" s="1808"/>
      <c r="W26" s="1809"/>
      <c r="X26" s="1810"/>
    </row>
    <row ht="19.15" customHeight="1" r="27" spans="1:27" s="135" customFormat="1">
      <c r="A27" s="1528"/>
      <c r="B27" s="1529"/>
      <c r="C27" s="1529"/>
      <c r="D27" s="1529"/>
      <c r="E27" s="1529"/>
      <c r="F27" s="1526" t="s">
        <v>342</v>
      </c>
      <c r="G27" s="1526"/>
      <c r="H27" s="1526"/>
      <c r="I27" s="1526"/>
      <c r="J27" s="1526"/>
      <c r="K27" s="1526"/>
      <c r="L27" s="1526"/>
      <c r="M27" s="1526"/>
      <c r="N27" s="1526"/>
      <c r="O27" s="1526"/>
      <c r="P27" s="1526"/>
      <c r="Q27" s="1526"/>
      <c r="R27" s="1526"/>
      <c r="S27" s="1526"/>
      <c r="T27" s="1526"/>
      <c r="U27" s="1526"/>
      <c r="V27" s="1526"/>
      <c r="W27" s="1526"/>
      <c r="X27" s="1527"/>
    </row>
    <row ht="30.6" customHeight="1" r="28" spans="1:27" s="136" customForma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ht="30.6" customHeight="1" r="29" spans="1:27" s="135" customForma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ht="21.6" customHeight="1" r="30" spans="1:27" s="135" customForma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ht="30.6" customHeight="1" r="31" spans="1:27" s="135" customForma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ht="30.6" customHeight="1" r="32" spans="1:27" s="135" customFormat="1">
      <c r="A32" s="1836" t="s">
        <v>339</v>
      </c>
      <c r="B32" s="1837"/>
      <c r="C32" s="1837"/>
      <c r="D32" s="1837"/>
      <c r="E32" s="1837"/>
      <c r="F32" s="1837"/>
      <c r="G32" s="147"/>
      <c r="H32" s="1838" t="s">
        <v>203</v>
      </c>
      <c r="I32" s="1838"/>
      <c r="J32" s="1838"/>
      <c r="K32" s="1838"/>
      <c r="L32" s="1838"/>
      <c r="M32" s="1838"/>
      <c r="N32" s="1839" t="s">
        <v>340</v>
      </c>
      <c r="O32" s="1837"/>
      <c r="P32" s="1837"/>
      <c r="Q32" s="1837"/>
      <c r="R32" s="1837"/>
      <c r="S32" s="1837"/>
      <c r="T32" s="1840"/>
      <c r="U32" s="140"/>
      <c r="V32" s="140"/>
      <c r="W32" s="140"/>
      <c r="X32" s="140"/>
    </row>
    <row ht="30.6" customHeight="1" r="33" spans="1:24" s="135" customFormat="1">
      <c r="A33" s="1841">
        <f>COUNTA(A22:E27)</f>
        <v>4</v>
      </c>
      <c r="B33" s="1842"/>
      <c r="C33" s="1842"/>
      <c r="D33" s="1842"/>
      <c r="E33" s="1842"/>
      <c r="F33" s="1842"/>
      <c r="G33" s="391"/>
      <c r="H33" s="1843">
        <f>COUNTA(別紙１③!B7:B33)</f>
        <v>22</v>
      </c>
      <c r="I33" s="1843"/>
      <c r="J33" s="1843"/>
      <c r="K33" s="1843"/>
      <c r="L33" s="1843"/>
      <c r="M33" s="1843"/>
      <c r="N33" s="1844">
        <f>A33/H33</f>
        <v>0.181818181818182</v>
      </c>
      <c r="O33" s="1845"/>
      <c r="P33" s="1845"/>
      <c r="Q33" s="1845"/>
      <c r="R33" s="1845"/>
      <c r="S33" s="1845"/>
      <c r="T33" s="1846"/>
      <c r="U33" s="140"/>
      <c r="V33" s="140"/>
      <c r="W33" s="140"/>
      <c r="X33" s="140"/>
    </row>
    <row ht="25.15" customHeight="1" r="34" spans="1:24" s="136" customFormat="1">
      <c r="A34" s="1851" t="s">
        <v>352</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row>
    <row ht="18" customHeight="1" r="35" spans="1:24" s="135" customForma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ht="18" customHeight="1" r="36" spans="1:24" s="135" customForma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ht="10.15" customHeight="1" r="37" spans="1:24" s="135" customForma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ht="18" customHeight="1" r="38" spans="1:24" s="135" customForma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ht="18" customHeight="1" r="39" spans="1:24" s="135" customFormat="1">
      <c r="A39" s="1799" t="s">
        <v>102</v>
      </c>
      <c r="B39" s="1799"/>
      <c r="C39" s="1800" t="s">
        <v>368</v>
      </c>
      <c r="D39" s="1800"/>
      <c r="E39" s="1800"/>
      <c r="F39" s="1800"/>
      <c r="G39" s="1800"/>
      <c r="H39" s="1800"/>
      <c r="I39" s="1800"/>
      <c r="J39" s="1800"/>
      <c r="K39" s="1800"/>
      <c r="L39" s="1800"/>
      <c r="M39" s="1800"/>
      <c r="N39" s="1800"/>
      <c r="O39" s="1800"/>
      <c r="P39" s="1800"/>
      <c r="Q39" s="1800"/>
      <c r="R39" s="1800"/>
      <c r="S39" s="1800"/>
      <c r="T39" s="1800"/>
      <c r="U39" s="138"/>
      <c r="V39" s="138"/>
      <c r="W39" s="138"/>
      <c r="X39" s="138"/>
    </row>
    <row ht="18" customHeight="1" r="40" spans="1:24" s="135" customFormat="1">
      <c r="A40" s="1801" t="s">
        <v>369</v>
      </c>
      <c r="B40" s="1801"/>
      <c r="C40" s="1801"/>
      <c r="D40" s="1801"/>
      <c r="E40" s="1801"/>
      <c r="F40" s="1801"/>
      <c r="G40" s="1801"/>
      <c r="H40" s="1801"/>
      <c r="I40" s="1801"/>
      <c r="J40" s="1801"/>
      <c r="K40" s="1801"/>
      <c r="L40" s="1801"/>
      <c r="M40" s="1801"/>
      <c r="N40" s="1801"/>
      <c r="O40" s="1801"/>
      <c r="P40" s="1801"/>
      <c r="Q40" s="1801"/>
      <c r="R40" s="1801"/>
      <c r="S40" s="1801"/>
      <c r="T40" s="1801"/>
      <c r="U40" s="138"/>
      <c r="V40" s="138"/>
      <c r="W40" s="138"/>
      <c r="X40" s="138"/>
    </row>
    <row ht="18" customHeight="1" r="41" spans="1:24" s="135" customFormat="1">
      <c r="A41" s="1547" t="s">
        <v>103</v>
      </c>
      <c r="B41" s="1547"/>
      <c r="C41" s="1761" t="s">
        <v>370</v>
      </c>
      <c r="D41" s="1761"/>
      <c r="E41" s="1761"/>
      <c r="F41" s="1761"/>
      <c r="G41" s="1761"/>
      <c r="H41" s="1761"/>
      <c r="I41" s="1761"/>
      <c r="J41" s="1761"/>
      <c r="K41" s="1761"/>
      <c r="L41" s="1761"/>
      <c r="M41" s="1761"/>
      <c r="N41" s="1761"/>
      <c r="O41" s="1761"/>
      <c r="P41" s="1761"/>
      <c r="Q41" s="1761"/>
      <c r="R41" s="1761"/>
      <c r="S41" s="1761"/>
      <c r="T41" s="1761"/>
      <c r="U41" s="138"/>
      <c r="V41" s="138"/>
      <c r="W41" s="138"/>
      <c r="X41" s="138"/>
    </row>
    <row ht="18" customHeight="1" r="42" spans="1:24" s="135" customFormat="1">
      <c r="A42" s="1547"/>
      <c r="B42" s="1547"/>
      <c r="C42" s="1761" t="s">
        <v>371</v>
      </c>
      <c r="D42" s="1761"/>
      <c r="E42" s="1761"/>
      <c r="F42" s="1761"/>
      <c r="G42" s="1761"/>
      <c r="H42" s="1761"/>
      <c r="I42" s="1761"/>
      <c r="J42" s="1761"/>
      <c r="K42" s="1761"/>
      <c r="L42" s="1761"/>
      <c r="M42" s="1761"/>
      <c r="N42" s="1761"/>
      <c r="O42" s="1761"/>
      <c r="P42" s="1761"/>
      <c r="Q42" s="1761"/>
      <c r="R42" s="1761"/>
      <c r="S42" s="1761"/>
      <c r="T42" s="1761"/>
      <c r="U42" s="138"/>
      <c r="V42" s="138"/>
      <c r="W42" s="138"/>
      <c r="X42" s="138"/>
    </row>
    <row ht="18" customHeight="1" r="43" spans="1:24" s="135" customFormat="1">
      <c r="A43" s="1547" t="s">
        <v>71</v>
      </c>
      <c r="B43" s="1547"/>
      <c r="C43" s="1761" t="s">
        <v>372</v>
      </c>
      <c r="D43" s="1761"/>
      <c r="E43" s="1761"/>
      <c r="F43" s="1761"/>
      <c r="G43" s="1761"/>
      <c r="H43" s="1761"/>
      <c r="I43" s="1761"/>
      <c r="J43" s="1761"/>
      <c r="K43" s="1761"/>
      <c r="L43" s="1761"/>
      <c r="M43" s="1761"/>
      <c r="N43" s="1761"/>
      <c r="O43" s="1761"/>
      <c r="P43" s="1761"/>
      <c r="Q43" s="1761"/>
      <c r="R43" s="1761"/>
      <c r="S43" s="1761"/>
      <c r="T43" s="1761"/>
      <c r="U43" s="138"/>
      <c r="V43" s="138"/>
      <c r="W43" s="138"/>
      <c r="X43" s="138"/>
    </row>
    <row ht="18" customHeight="1" r="44" spans="1:24" s="135" customFormat="1">
      <c r="A44" s="1547"/>
      <c r="B44" s="1547"/>
      <c r="C44" s="1797" t="s">
        <v>373</v>
      </c>
      <c r="D44" s="1798"/>
      <c r="E44" s="1798"/>
      <c r="F44" s="1798"/>
      <c r="G44" s="1798"/>
      <c r="H44" s="1798"/>
      <c r="I44" s="1798"/>
      <c r="J44" s="1798"/>
      <c r="K44" s="1798"/>
      <c r="L44" s="1798"/>
      <c r="M44" s="1798"/>
      <c r="N44" s="1798"/>
      <c r="O44" s="1798"/>
      <c r="P44" s="1798"/>
      <c r="Q44" s="1798"/>
      <c r="R44" s="1798"/>
      <c r="S44" s="1798"/>
      <c r="T44" s="1798"/>
      <c r="U44" s="138"/>
      <c r="V44" s="138"/>
      <c r="W44" s="138"/>
      <c r="X44" s="138"/>
    </row>
    <row ht="18" customHeight="1" r="45" spans="1:24" s="135" customForma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ht="18" customHeight="1" r="46" spans="1:24" s="135" customFormat="1">
      <c r="A46" s="1799" t="s">
        <v>102</v>
      </c>
      <c r="B46" s="1799"/>
      <c r="C46" s="1800" t="s">
        <v>368</v>
      </c>
      <c r="D46" s="1800"/>
      <c r="E46" s="1800"/>
      <c r="F46" s="1800"/>
      <c r="G46" s="1800"/>
      <c r="H46" s="1800"/>
      <c r="I46" s="1800"/>
      <c r="J46" s="1800"/>
      <c r="K46" s="1800"/>
      <c r="L46" s="1800"/>
      <c r="M46" s="1800"/>
      <c r="N46" s="1800"/>
      <c r="O46" s="1800"/>
      <c r="P46" s="1800"/>
      <c r="Q46" s="1800"/>
      <c r="R46" s="1800"/>
      <c r="S46" s="1800"/>
      <c r="T46" s="1800"/>
      <c r="U46" s="138"/>
      <c r="V46" s="138"/>
      <c r="W46" s="138"/>
      <c r="X46" s="138"/>
    </row>
    <row ht="18" customHeight="1" r="47" spans="1:24" s="135" customFormat="1">
      <c r="A47" s="1801" t="s">
        <v>374</v>
      </c>
      <c r="B47" s="1801"/>
      <c r="C47" s="1801"/>
      <c r="D47" s="1801"/>
      <c r="E47" s="1801"/>
      <c r="F47" s="1801"/>
      <c r="G47" s="1801"/>
      <c r="H47" s="1801"/>
      <c r="I47" s="1801"/>
      <c r="J47" s="1801"/>
      <c r="K47" s="1801"/>
      <c r="L47" s="1801"/>
      <c r="M47" s="1801"/>
      <c r="N47" s="1801"/>
      <c r="O47" s="1801"/>
      <c r="P47" s="1801"/>
      <c r="Q47" s="1801"/>
      <c r="R47" s="1801"/>
      <c r="S47" s="1801"/>
      <c r="T47" s="1801"/>
      <c r="U47" s="138"/>
      <c r="V47" s="138"/>
      <c r="W47" s="138"/>
      <c r="X47" s="138"/>
    </row>
    <row ht="18" customHeight="1" r="48" spans="1:24" s="135" customFormat="1">
      <c r="A48" s="1547"/>
      <c r="B48" s="1547"/>
      <c r="C48" s="1761" t="s">
        <v>375</v>
      </c>
      <c r="D48" s="1761"/>
      <c r="E48" s="1761"/>
      <c r="F48" s="1761"/>
      <c r="G48" s="1761"/>
      <c r="H48" s="1761"/>
      <c r="I48" s="1761"/>
      <c r="J48" s="1761"/>
      <c r="K48" s="1761"/>
      <c r="L48" s="1761"/>
      <c r="M48" s="1761"/>
      <c r="N48" s="1761"/>
      <c r="O48" s="1761"/>
      <c r="P48" s="1761"/>
      <c r="Q48" s="1761"/>
      <c r="R48" s="1761"/>
      <c r="S48" s="1761"/>
      <c r="T48" s="1761"/>
      <c r="U48" s="138"/>
      <c r="V48" s="138"/>
      <c r="W48" s="138"/>
      <c r="X48" s="138"/>
    </row>
    <row ht="18" customHeight="1" r="49" spans="1:25" s="135" customFormat="1">
      <c r="A49" s="1547" t="s">
        <v>71</v>
      </c>
      <c r="B49" s="1547"/>
      <c r="C49" s="1761" t="s">
        <v>376</v>
      </c>
      <c r="D49" s="1761"/>
      <c r="E49" s="1761"/>
      <c r="F49" s="1761"/>
      <c r="G49" s="1761"/>
      <c r="H49" s="1761"/>
      <c r="I49" s="1761"/>
      <c r="J49" s="1761"/>
      <c r="K49" s="1761"/>
      <c r="L49" s="1761"/>
      <c r="M49" s="1761"/>
      <c r="N49" s="1761"/>
      <c r="O49" s="1761"/>
      <c r="P49" s="1761"/>
      <c r="Q49" s="1761"/>
      <c r="R49" s="1761"/>
      <c r="S49" s="1761"/>
      <c r="T49" s="1761"/>
      <c r="U49" s="138"/>
      <c r="V49" s="138"/>
      <c r="W49" s="138"/>
      <c r="X49" s="138"/>
    </row>
    <row ht="38.25" customHeight="1" r="50" spans="1:25" s="135" customFormat="1">
      <c r="A50" s="1547" t="s">
        <v>103</v>
      </c>
      <c r="B50" s="1547"/>
      <c r="C50" s="1797" t="s">
        <v>1139</v>
      </c>
      <c r="D50" s="1798"/>
      <c r="E50" s="1798"/>
      <c r="F50" s="1798"/>
      <c r="G50" s="1798"/>
      <c r="H50" s="1798"/>
      <c r="I50" s="1798"/>
      <c r="J50" s="1798"/>
      <c r="K50" s="1798"/>
      <c r="L50" s="1798"/>
      <c r="M50" s="1798"/>
      <c r="N50" s="1798"/>
      <c r="O50" s="1798"/>
      <c r="P50" s="1798"/>
      <c r="Q50" s="1798"/>
      <c r="R50" s="1798"/>
      <c r="S50" s="1798"/>
      <c r="T50" s="1798"/>
      <c r="U50" s="138"/>
      <c r="V50" s="138"/>
      <c r="W50" s="138"/>
      <c r="X50" s="138"/>
    </row>
    <row ht="58.5" customHeight="1" r="51" spans="1:25" s="135" customForma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ht="18" customHeight="1" r="52" spans="1:25" s="74" customForma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ht="18" customHeight="1" r="53" spans="1:25" s="74" customForma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ht="18" customHeight="1" r="54" spans="1:25" s="74" customFormat="1">
      <c r="A54" s="1780" t="s">
        <v>2092</v>
      </c>
      <c r="B54" s="1780"/>
      <c r="C54" s="1782" t="s">
        <v>379</v>
      </c>
      <c r="D54" s="1783"/>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ht="39.95" customHeight="1" r="55" spans="1:25" s="74" customFormat="1" thickBot="1">
      <c r="A55" s="1781"/>
      <c r="B55" s="1781"/>
      <c r="C55" s="1784"/>
      <c r="D55" s="1785"/>
      <c r="E55" s="148" t="s">
        <v>109</v>
      </c>
      <c r="F55" s="238" t="s">
        <v>886</v>
      </c>
      <c r="G55" s="149" t="s">
        <v>343</v>
      </c>
      <c r="H55" s="249" t="s">
        <v>884</v>
      </c>
      <c r="I55" s="242" t="s">
        <v>885</v>
      </c>
      <c r="J55" s="148" t="s">
        <v>110</v>
      </c>
      <c r="K55" s="238" t="s">
        <v>886</v>
      </c>
      <c r="L55" s="149" t="s">
        <v>343</v>
      </c>
      <c r="M55" s="249" t="s">
        <v>884</v>
      </c>
      <c r="N55" s="242" t="s">
        <v>885</v>
      </c>
      <c r="O55" s="148" t="s">
        <v>110</v>
      </c>
      <c r="P55" s="238" t="s">
        <v>886</v>
      </c>
      <c r="Q55" s="149" t="s">
        <v>343</v>
      </c>
      <c r="R55" s="249" t="s">
        <v>884</v>
      </c>
      <c r="S55" s="242" t="s">
        <v>885</v>
      </c>
      <c r="T55" s="148" t="s">
        <v>110</v>
      </c>
      <c r="U55" s="238" t="s">
        <v>886</v>
      </c>
      <c r="V55" s="150" t="s">
        <v>343</v>
      </c>
      <c r="W55" s="249" t="s">
        <v>884</v>
      </c>
      <c r="X55" s="238" t="s">
        <v>885</v>
      </c>
    </row>
    <row ht="28.9" customHeight="1" r="56" spans="1:25" s="74" customFormat="1">
      <c r="A56" s="1787" t="s">
        <v>111</v>
      </c>
      <c r="B56" s="1788"/>
      <c r="C56" s="1789"/>
      <c r="D56" s="1790"/>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ht="28.9" customHeight="1" r="57" spans="1:25" s="74" customFormat="1">
      <c r="A57" s="1787"/>
      <c r="B57" s="1788"/>
      <c r="C57" s="1791"/>
      <c r="D57" s="1792"/>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ROUNDDOWN(T57*W57/1000,0)</f>
        <v>0</v>
      </c>
    </row>
    <row ht="28.9" customHeight="1" r="58" spans="1:25" s="74" customFormat="1">
      <c r="A58" s="1787"/>
      <c r="B58" s="1788"/>
      <c r="C58" s="1791"/>
      <c r="D58" s="1792"/>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ROUNDDOWN(J58*M58/1000,0)</f>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ROUNDDOWN(O58*R58/1000,0)</f>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ROUNDDOWN(T58*W58/1000,0)</f>
        <v>55</v>
      </c>
    </row>
    <row ht="36" customHeight="1" r="59" spans="1:25" s="74" customFormat="1">
      <c r="A59" s="1787"/>
      <c r="B59" s="1788"/>
      <c r="C59" s="1791"/>
      <c r="D59" s="1792"/>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ROUNDDOWN(E59*H59/1000,0)</f>
        <v>8979</v>
      </c>
      <c r="J59" s="392">
        <f>ROUNDDOWN(SUMIFS(別紙２①!$F$18:$F$105,別紙２①!$U$18:$U$105,別紙１④!L59),0)</f>
        <v>2034</v>
      </c>
      <c r="K59" s="414" t="s">
        <v>259</v>
      </c>
      <c r="L59" s="414" t="str">
        <f>別紙２①!$S$14&amp;$J$54&amp;K59</f>
        <v>畑特認基準</v>
      </c>
      <c r="M59" s="396">
        <f>VLOOKUP(L59,プルダウンリスト!$D$15:$E$70,2,FALSE)</f>
        <v>2800</v>
      </c>
      <c r="N59" s="397">
        <f>ROUNDDOWN(J59*M59/1000,0)</f>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ROUNDDOWN(O59*R59/1000,0)</f>
        <v>168</v>
      </c>
      <c r="T59" s="392">
        <f>ROUNDDOWN(SUMIFS(別紙２①!$F$18:$F$105,別紙２①!$U$18:$U$105,別紙１④!V59),0)</f>
        <v>240</v>
      </c>
      <c r="U59" s="415" t="s">
        <v>2162</v>
      </c>
      <c r="V59" s="414" t="str">
        <f>別紙２①!$S$14&amp;$T$54&amp;U59</f>
        <v>採草放牧地交付対象外（田採草放牧地混在地）</v>
      </c>
      <c r="W59" s="396">
        <f>VLOOKUP(V59,プルダウンリスト!$D$15:$E$70,2,FALSE)</f>
        <v>0</v>
      </c>
      <c r="X59" s="395">
        <f>ROUNDDOWN(T59*W59/1000,0)</f>
        <v>0</v>
      </c>
    </row>
    <row ht="36" customHeight="1" r="60" spans="1:25" s="74" customFormat="1">
      <c r="A60" s="1787"/>
      <c r="B60" s="1788"/>
      <c r="C60" s="1791"/>
      <c r="D60" s="1792"/>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ROUNDDOWN(E60*H60/1000,0)</f>
        <v>5203</v>
      </c>
      <c r="J60" s="392">
        <f>ROUNDDOWN(SUMIFS(別紙２①!$F$18:$F$105,別紙２①!$U$18:$U$105,別紙１④!L60),0)</f>
        <v>1153</v>
      </c>
      <c r="K60" s="415" t="s">
        <v>2159</v>
      </c>
      <c r="L60" s="414" t="str">
        <f>別紙２①!$S$14&amp;$J$54&amp;K60</f>
        <v>畑交付対象外（田畑混在地）</v>
      </c>
      <c r="M60" s="396">
        <f>VLOOKUP(L60,プルダウンリスト!$D$15:$E$70,2,FALSE)</f>
        <v>0</v>
      </c>
      <c r="N60" s="397">
        <f>ROUNDDOWN(J60*M60/1000,0)</f>
        <v>0</v>
      </c>
      <c r="O60" s="392">
        <f>ROUNDDOWN(SUMIFS(別紙２①!$F$18:$F$105,別紙２①!$U$18:$U$105,別紙１④!Q60),0)</f>
        <v>150</v>
      </c>
      <c r="P60" s="414" t="s">
        <v>259</v>
      </c>
      <c r="Q60" s="414" t="str">
        <f>別紙２①!$S$14&amp;$O$54&amp;P60</f>
        <v>草地特認基準</v>
      </c>
      <c r="R60" s="396">
        <f>VLOOKUP(Q60,プルダウンリスト!$D$15:$E$70,2,FALSE)</f>
        <v>2400</v>
      </c>
      <c r="S60" s="394">
        <f>ROUNDDOWN(O60*R60/1000,0)</f>
        <v>360</v>
      </c>
      <c r="T60" s="392">
        <f>ROUNDDOWN(SUMIFS(別紙２①!$F$18:$F$105,別紙２①!$U$18:$U$105,別紙１④!V60),0)</f>
        <v>250</v>
      </c>
      <c r="U60" s="415" t="s">
        <v>2164</v>
      </c>
      <c r="V60" s="414" t="str">
        <f>別紙２①!$S$14&amp;$T$54&amp;U60</f>
        <v>採草放牧地交付対象外（田採草放牧地混在地以外）</v>
      </c>
      <c r="W60" s="396">
        <f>VLOOKUP(V60,プルダウンリスト!$D$15:$E$70,2,FALSE)</f>
        <v>0</v>
      </c>
      <c r="X60" s="395">
        <f>ROUNDDOWN(T60*W60/1000,0)</f>
        <v>0</v>
      </c>
    </row>
    <row ht="28.9" customHeight="1" r="61" spans="1:25" s="74" customFormat="1">
      <c r="A61" s="1787"/>
      <c r="B61" s="1788"/>
      <c r="C61" s="1791"/>
      <c r="D61" s="1792"/>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ROUNDDOWN(E61*H61/1000,0)</f>
        <v>0</v>
      </c>
      <c r="J61" s="392">
        <f>ROUNDDOWN(SUMIFS(別紙２①!$F$18:$F$105,別紙２①!$U$18:$U$105,別紙１④!L61),0)</f>
        <v>1647</v>
      </c>
      <c r="K61" s="415" t="s">
        <v>2160</v>
      </c>
      <c r="L61" s="414" t="str">
        <f>別紙２①!$S$14&amp;$J$54&amp;K61</f>
        <v>畑交付対象外（田畑混在地以外）</v>
      </c>
      <c r="M61" s="396">
        <f>VLOOKUP(L61,プルダウンリスト!$D$15:$E$70,2,FALSE)</f>
        <v>0</v>
      </c>
      <c r="N61" s="397">
        <f>ROUNDDOWN(J61*M61/1000,0)</f>
        <v>0</v>
      </c>
      <c r="O61" s="392">
        <f>ROUNDDOWN(SUMIFS(別紙２①!$F$18:$F$105,別紙２①!$U$18:$U$105,別紙１④!Q61),0)</f>
        <v>170</v>
      </c>
      <c r="P61" s="415" t="s">
        <v>2161</v>
      </c>
      <c r="Q61" s="414" t="str">
        <f>別紙２①!$S$14&amp;$O$54&amp;P61</f>
        <v>草地交付対象外（田草地混在地）</v>
      </c>
      <c r="R61" s="396">
        <f>VLOOKUP(Q61,プルダウンリスト!$D$15:$E$70,2,FALSE)</f>
        <v>0</v>
      </c>
      <c r="S61" s="394">
        <f>ROUNDDOWN(O61*R61/1000,0)</f>
        <v>0</v>
      </c>
      <c r="T61" s="392"/>
      <c r="U61" s="415"/>
      <c r="V61" s="414"/>
      <c r="W61" s="396"/>
      <c r="X61" s="395"/>
    </row>
    <row ht="28.9" customHeight="1" r="62" spans="1:25" s="74" customFormat="1" thickBot="1">
      <c r="A62" s="1787"/>
      <c r="B62" s="1788"/>
      <c r="C62" s="1791"/>
      <c r="D62" s="1792"/>
      <c r="E62" s="398"/>
      <c r="F62" s="415"/>
      <c r="G62" s="414"/>
      <c r="H62" s="396"/>
      <c r="I62" s="397"/>
      <c r="J62" s="398"/>
      <c r="K62" s="415"/>
      <c r="L62" s="414"/>
      <c r="M62" s="396"/>
      <c r="N62" s="397"/>
      <c r="O62" s="392">
        <f>ROUNDDOWN(SUMIFS(別紙２①!$F$18:$F$105,別紙２①!$U$18:$U$105,別紙１④!Q62),0)</f>
        <v>160</v>
      </c>
      <c r="P62" s="415" t="s">
        <v>2163</v>
      </c>
      <c r="Q62" s="414" t="str">
        <f>別紙２①!$S$14&amp;$O$54&amp;P62</f>
        <v>草地交付対象外（田草地混在地以外）</v>
      </c>
      <c r="R62" s="396">
        <f>VLOOKUP(Q62,プルダウンリスト!$D$15:$E$70,2,FALSE)</f>
        <v>0</v>
      </c>
      <c r="S62" s="394">
        <f>ROUNDDOWN(O62*R62/1000,0)</f>
        <v>0</v>
      </c>
      <c r="T62" s="399"/>
      <c r="U62" s="417"/>
      <c r="V62" s="417"/>
      <c r="W62" s="400"/>
      <c r="X62" s="401"/>
    </row>
    <row ht="18" customHeight="1" r="63" spans="1:25" s="111" customFormat="1">
      <c r="A63" s="1793" t="s">
        <v>113</v>
      </c>
      <c r="B63" s="1794"/>
      <c r="C63" s="1795">
        <f>E63+J63+O63+T63</f>
        <v>38346</v>
      </c>
      <c r="D63" s="1796"/>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ht="18" customHeight="1" r="64" spans="1:25" s="74" customForma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ht="18" customHeight="1" r="65" spans="1:25" s="74" customForma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ht="7.15" customHeight="1" r="66" spans="1:25" s="74" customForma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ht="18" customHeight="1" r="67" spans="1:25" s="74" customForma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ht="18" customHeight="1" r="68" spans="1:25" s="74" customFormat="1">
      <c r="A68" s="138"/>
      <c r="B68" s="1553" t="s">
        <v>411</v>
      </c>
      <c r="C68" s="1554"/>
      <c r="D68" s="1554"/>
      <c r="E68" s="1554"/>
      <c r="F68" s="1554"/>
      <c r="G68" s="1554"/>
      <c r="H68" s="1554"/>
      <c r="I68" s="1554"/>
      <c r="J68" s="1554"/>
      <c r="K68" s="1554"/>
      <c r="L68" s="1554"/>
      <c r="M68" s="1554"/>
      <c r="N68" s="1554"/>
      <c r="O68" s="1554"/>
      <c r="P68" s="1554"/>
      <c r="Q68" s="1554"/>
      <c r="R68" s="1554"/>
      <c r="S68" s="1554"/>
      <c r="T68" s="1554"/>
      <c r="U68" s="1554"/>
      <c r="V68" s="1554"/>
      <c r="W68" s="1555"/>
      <c r="X68" s="138"/>
      <c r="Y68" s="75"/>
    </row>
    <row ht="18" customHeight="1" r="69" spans="1:25" s="74" customFormat="1">
      <c r="A69" s="138"/>
      <c r="B69" s="1553" t="s">
        <v>116</v>
      </c>
      <c r="C69" s="1569"/>
      <c r="D69" s="1569"/>
      <c r="E69" s="1569"/>
      <c r="F69" s="1569"/>
      <c r="G69" s="1569"/>
      <c r="H69" s="1569"/>
      <c r="I69" s="1569"/>
      <c r="J69" s="1569"/>
      <c r="K69" s="1565"/>
      <c r="L69" s="152"/>
      <c r="M69" s="1570" t="s">
        <v>879</v>
      </c>
      <c r="N69" s="1571"/>
      <c r="O69" s="1572"/>
      <c r="P69" s="1704" t="s">
        <v>880</v>
      </c>
      <c r="Q69" s="1765"/>
      <c r="R69" s="1765"/>
      <c r="S69" s="1766"/>
      <c r="T69" s="1704" t="s">
        <v>881</v>
      </c>
      <c r="U69" s="1765"/>
      <c r="V69" s="1765"/>
      <c r="W69" s="1766"/>
      <c r="X69" s="138"/>
      <c r="Y69" s="75"/>
    </row>
    <row ht="45" customHeight="1" r="70" spans="1:25" s="74" customFormat="1">
      <c r="A70" s="138"/>
      <c r="B70" s="1620" t="s">
        <v>117</v>
      </c>
      <c r="C70" s="1621"/>
      <c r="D70" s="1621"/>
      <c r="E70" s="1564" t="s">
        <v>118</v>
      </c>
      <c r="F70" s="1565"/>
      <c r="G70" s="153"/>
      <c r="H70" s="1566" t="s">
        <v>121</v>
      </c>
      <c r="I70" s="1567"/>
      <c r="J70" s="1566" t="s">
        <v>122</v>
      </c>
      <c r="K70" s="1568"/>
      <c r="L70" s="152"/>
      <c r="M70" s="1573"/>
      <c r="N70" s="1573"/>
      <c r="O70" s="1574"/>
      <c r="P70" s="1767"/>
      <c r="Q70" s="1768"/>
      <c r="R70" s="1768"/>
      <c r="S70" s="1769"/>
      <c r="T70" s="1767"/>
      <c r="U70" s="1768"/>
      <c r="V70" s="1768"/>
      <c r="W70" s="1769"/>
      <c r="X70" s="138"/>
      <c r="Y70" s="75"/>
    </row>
    <row ht="18" customHeight="1" r="71" spans="1:25" s="74" customFormat="1">
      <c r="A71" s="138"/>
      <c r="B71" s="1786">
        <f>ROUNDDOWN(SUMIFS(別紙２①!$F$18:$F$105,別紙２①!$E$18:$E$105,"田",別紙２①!$H$18:$H$105,"",別紙２①!$K$18:$K$105,"〇"),0)</f>
        <v>907</v>
      </c>
      <c r="C71" s="1786"/>
      <c r="D71" s="1786"/>
      <c r="E71" s="1575">
        <f>ROUNDDOWN(SUMIFS(別紙２①!$F$18:$F$105,別紙２①!$E$18:$E$105,"畑",別紙２①!$H$18:$H$105,"",別紙２①!$K$18:$K$105,"〇"),0)</f>
        <v>1233</v>
      </c>
      <c r="F71" s="1576"/>
      <c r="G71" s="406"/>
      <c r="H71" s="1577"/>
      <c r="I71" s="1578"/>
      <c r="J71" s="1579"/>
      <c r="K71" s="1578"/>
      <c r="L71" s="407"/>
      <c r="M71" s="1762">
        <v>10000</v>
      </c>
      <c r="N71" s="1763"/>
      <c r="O71" s="1764"/>
      <c r="P71" s="1575">
        <f>ROUNDDOWN((B71+E71)*M71/1000,0)</f>
        <v>21400</v>
      </c>
      <c r="Q71" s="1754"/>
      <c r="R71" s="1754"/>
      <c r="S71" s="1576"/>
      <c r="T71" s="1755">
        <f>SUM(P71:S72)</f>
        <v>21400</v>
      </c>
      <c r="U71" s="1756"/>
      <c r="V71" s="1756"/>
      <c r="W71" s="1757"/>
      <c r="X71" s="138"/>
      <c r="Y71" s="75"/>
    </row>
    <row ht="18" customHeight="1" r="72" spans="1:25" s="74" customFormat="1">
      <c r="A72" s="138"/>
      <c r="B72" s="1747"/>
      <c r="C72" s="1747"/>
      <c r="D72" s="1747"/>
      <c r="E72" s="1577"/>
      <c r="F72" s="1578"/>
      <c r="G72" s="406"/>
      <c r="H72" s="1748">
        <f>ROUNDDOWN(SUMIFS(別紙２①!$F$18:$F$105,別紙２①!$E$18:$E$105,"田",別紙２①!$H$18:$H$105,"〇",別紙２①!$K$18:$K$105,"〇"),0)</f>
        <v>0</v>
      </c>
      <c r="I72" s="1749"/>
      <c r="J72" s="1742">
        <f>ROUNDDOWN(SUMIFS(別紙２①!$F$18:$F$105,別紙２①!$E$18:$E$105,"畑",別紙２①!$H$18:$H$105,"〇",別紙２①!$K$18:$K$105,"〇"),0)</f>
        <v>0</v>
      </c>
      <c r="K72" s="1749"/>
      <c r="L72" s="408"/>
      <c r="M72" s="1750">
        <v>14000</v>
      </c>
      <c r="N72" s="1751"/>
      <c r="O72" s="1752"/>
      <c r="P72" s="1748">
        <f>ROUNDDOWN((H72+J72)*M72/1000,0)</f>
        <v>0</v>
      </c>
      <c r="Q72" s="1753"/>
      <c r="R72" s="1753"/>
      <c r="S72" s="1749"/>
      <c r="T72" s="1758"/>
      <c r="U72" s="1759"/>
      <c r="V72" s="1759"/>
      <c r="W72" s="1760"/>
      <c r="X72" s="138"/>
      <c r="Y72" s="80"/>
    </row>
    <row ht="16.15" customHeight="1" r="73" spans="1:25" s="74" customFormat="1">
      <c r="A73" s="139"/>
      <c r="B73" s="1582" t="s">
        <v>876</v>
      </c>
      <c r="C73" s="1582"/>
      <c r="D73" s="1582"/>
      <c r="E73" s="1582"/>
      <c r="F73" s="1582"/>
      <c r="G73" s="1582"/>
      <c r="H73" s="1582"/>
      <c r="I73" s="1582"/>
      <c r="J73" s="1582"/>
      <c r="K73" s="1582"/>
      <c r="L73" s="1582"/>
      <c r="M73" s="1582"/>
      <c r="N73" s="1582"/>
      <c r="O73" s="1582"/>
      <c r="P73" s="1582"/>
      <c r="Q73" s="1582"/>
      <c r="R73" s="1582"/>
      <c r="S73" s="1582"/>
      <c r="T73" s="1582"/>
      <c r="U73" s="1582"/>
      <c r="V73" s="1582"/>
      <c r="W73" s="1582"/>
      <c r="X73" s="1582"/>
    </row>
    <row ht="16.15" customHeight="1" r="74" spans="1:25" s="74" customFormat="1">
      <c r="A74" s="139"/>
      <c r="B74" s="1582" t="s">
        <v>877</v>
      </c>
      <c r="C74" s="1582"/>
      <c r="D74" s="1582"/>
      <c r="E74" s="1582"/>
      <c r="F74" s="1582"/>
      <c r="G74" s="1582"/>
      <c r="H74" s="1582"/>
      <c r="I74" s="1582"/>
      <c r="J74" s="1582"/>
      <c r="K74" s="1582"/>
      <c r="L74" s="1582"/>
      <c r="M74" s="1582"/>
      <c r="N74" s="1582"/>
      <c r="O74" s="1582"/>
      <c r="P74" s="1582"/>
      <c r="Q74" s="1582"/>
      <c r="R74" s="1582"/>
      <c r="S74" s="1582"/>
      <c r="T74" s="1582"/>
      <c r="U74" s="1582"/>
      <c r="V74" s="1582"/>
      <c r="W74" s="1582"/>
      <c r="X74" s="1582"/>
    </row>
    <row ht="12" customHeight="1" r="75" spans="1:25" s="74" customForma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ht="18" customHeight="1" r="76" spans="1:25" s="74" customForma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ht="18" customHeight="1" r="77" spans="1:25" s="74" customFormat="1">
      <c r="A77" s="138"/>
      <c r="B77" s="1553" t="s">
        <v>120</v>
      </c>
      <c r="C77" s="1554"/>
      <c r="D77" s="1554"/>
      <c r="E77" s="1554"/>
      <c r="F77" s="1554"/>
      <c r="G77" s="1554"/>
      <c r="H77" s="1554"/>
      <c r="I77" s="1554"/>
      <c r="J77" s="1554"/>
      <c r="K77" s="1554"/>
      <c r="L77" s="1554"/>
      <c r="M77" s="1554"/>
      <c r="N77" s="1554"/>
      <c r="O77" s="1554"/>
      <c r="P77" s="1554"/>
      <c r="Q77" s="1554"/>
      <c r="R77" s="1554"/>
      <c r="S77" s="1554"/>
      <c r="T77" s="1554"/>
      <c r="U77" s="1554"/>
      <c r="V77" s="1554"/>
      <c r="W77" s="1555"/>
      <c r="X77" s="138"/>
      <c r="Y77" s="75"/>
    </row>
    <row ht="18" customHeight="1" r="78" spans="1:25" s="74" customFormat="1">
      <c r="A78" s="138"/>
      <c r="B78" s="1621" t="s">
        <v>116</v>
      </c>
      <c r="C78" s="1621"/>
      <c r="D78" s="1621"/>
      <c r="E78" s="1621"/>
      <c r="F78" s="1621"/>
      <c r="G78" s="1621"/>
      <c r="H78" s="1621"/>
      <c r="I78" s="1704" t="s">
        <v>879</v>
      </c>
      <c r="J78" s="1707"/>
      <c r="K78" s="1707"/>
      <c r="L78" s="1707"/>
      <c r="M78" s="1708"/>
      <c r="N78" s="1773" t="s">
        <v>880</v>
      </c>
      <c r="O78" s="1662"/>
      <c r="P78" s="1662"/>
      <c r="Q78" s="1662"/>
      <c r="R78" s="1662"/>
      <c r="S78" s="1704" t="s">
        <v>881</v>
      </c>
      <c r="T78" s="1707"/>
      <c r="U78" s="1707"/>
      <c r="V78" s="1707"/>
      <c r="W78" s="1708"/>
      <c r="X78" s="138"/>
      <c r="Y78" s="75"/>
    </row>
    <row ht="36" customHeight="1" r="79" spans="1:25" s="74" customFormat="1">
      <c r="A79" s="138"/>
      <c r="B79" s="1775" t="s">
        <v>121</v>
      </c>
      <c r="C79" s="1554"/>
      <c r="D79" s="1555"/>
      <c r="E79" s="1564" t="s">
        <v>122</v>
      </c>
      <c r="F79" s="1694"/>
      <c r="G79" s="1694"/>
      <c r="H79" s="1695"/>
      <c r="I79" s="1770"/>
      <c r="J79" s="1771"/>
      <c r="K79" s="1771"/>
      <c r="L79" s="1771"/>
      <c r="M79" s="1772"/>
      <c r="N79" s="1583"/>
      <c r="O79" s="1583"/>
      <c r="P79" s="1583"/>
      <c r="Q79" s="1583"/>
      <c r="R79" s="1583"/>
      <c r="S79" s="1714"/>
      <c r="T79" s="1774"/>
      <c r="U79" s="1774"/>
      <c r="V79" s="1774"/>
      <c r="W79" s="1716"/>
      <c r="X79" s="138"/>
      <c r="Y79" s="75"/>
    </row>
    <row ht="18" customHeight="1" r="80" spans="1:25" s="74" customFormat="1">
      <c r="A80" s="138"/>
      <c r="B80" s="1559">
        <f>ROUNDDOWN(SUMIFS(別紙２①!$F$18:$F$105,別紙２①!$E$18:$E$105,"田",別紙２①!$L$18:$L$105,"〇"),0)</f>
        <v>738</v>
      </c>
      <c r="C80" s="1559"/>
      <c r="D80" s="1559"/>
      <c r="E80" s="1559">
        <f>ROUNDDOWN(SUMIFS(別紙２①!$F$18:$F$105,別紙２①!$E$18:$E$105,"畑",別紙２①!$L$18:$L$105,"〇"),0)</f>
        <v>0</v>
      </c>
      <c r="F80" s="1559"/>
      <c r="G80" s="1559"/>
      <c r="H80" s="1559"/>
      <c r="I80" s="1739">
        <v>6000</v>
      </c>
      <c r="J80" s="1740"/>
      <c r="K80" s="1740"/>
      <c r="L80" s="1740"/>
      <c r="M80" s="1740"/>
      <c r="N80" s="1741">
        <f>ROUNDDOWN((B80+E80)*I80/1000,0)</f>
        <v>4428</v>
      </c>
      <c r="O80" s="1741"/>
      <c r="P80" s="1741"/>
      <c r="Q80" s="1741"/>
      <c r="R80" s="1741"/>
      <c r="S80" s="1742">
        <f>N80</f>
        <v>4428</v>
      </c>
      <c r="T80" s="1743"/>
      <c r="U80" s="1743"/>
      <c r="V80" s="1743"/>
      <c r="W80" s="1744"/>
      <c r="X80" s="138"/>
      <c r="Y80" s="75"/>
    </row>
    <row ht="16.15" customHeight="1" r="81" spans="1:24" s="74" customFormat="1">
      <c r="A81" s="139"/>
      <c r="B81" s="1582" t="s">
        <v>876</v>
      </c>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row>
    <row ht="16.15" customHeight="1" r="82" spans="1:24" s="74" customFormat="1">
      <c r="A82" s="139"/>
      <c r="B82" s="1582" t="s">
        <v>877</v>
      </c>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row>
    <row ht="18" customHeight="1" r="83" spans="1:24" s="74" customForma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ht="18" customHeight="1" r="84" spans="1:24" s="74" customFormat="1">
      <c r="A84" s="139" t="s">
        <v>878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ht="18" customHeight="1" r="85" spans="1:24" s="74" customFormat="1">
      <c r="A85" s="138"/>
      <c r="B85" s="1553" t="s">
        <v>883</v>
      </c>
      <c r="C85" s="1554"/>
      <c r="D85" s="1554"/>
      <c r="E85" s="1554"/>
      <c r="F85" s="1554"/>
      <c r="G85" s="1554"/>
      <c r="H85" s="1554"/>
      <c r="I85" s="1554"/>
      <c r="J85" s="1554"/>
      <c r="K85" s="1554"/>
      <c r="L85" s="1554"/>
      <c r="M85" s="1554"/>
      <c r="N85" s="1554"/>
      <c r="O85" s="1554"/>
      <c r="P85" s="1554"/>
      <c r="Q85" s="1554"/>
      <c r="R85" s="1554"/>
      <c r="S85" s="1554"/>
      <c r="T85" s="1554"/>
      <c r="U85" s="327"/>
      <c r="V85" s="328"/>
      <c r="W85" s="328"/>
      <c r="X85" s="138"/>
    </row>
    <row ht="18" customHeight="1" r="86" spans="1:24" s="74" customFormat="1">
      <c r="A86" s="138"/>
      <c r="B86" s="1710" t="s">
        <v>116</v>
      </c>
      <c r="C86" s="1711"/>
      <c r="D86" s="1711"/>
      <c r="E86" s="1711"/>
      <c r="F86" s="1711"/>
      <c r="G86" s="1711"/>
      <c r="H86" s="1711"/>
      <c r="I86" s="1711"/>
      <c r="J86" s="1712"/>
      <c r="K86" s="1704" t="s">
        <v>887</v>
      </c>
      <c r="L86" s="1713"/>
      <c r="M86" s="1708"/>
      <c r="N86" s="1704" t="s">
        <v>880</v>
      </c>
      <c r="O86" s="1705"/>
      <c r="P86" s="1704" t="s">
        <v>888</v>
      </c>
      <c r="Q86" s="1713"/>
      <c r="R86" s="1708"/>
      <c r="S86" s="1745" t="s">
        <v>889</v>
      </c>
      <c r="T86" s="1704"/>
      <c r="U86" s="329"/>
      <c r="V86" s="330"/>
      <c r="W86" s="331"/>
      <c r="X86" s="138"/>
    </row>
    <row ht="36" customHeight="1" r="87" spans="1:24" s="74" customFormat="1">
      <c r="A87" s="138"/>
      <c r="B87" s="1702" t="s">
        <v>106</v>
      </c>
      <c r="C87" s="1703"/>
      <c r="D87" s="1704" t="s">
        <v>123</v>
      </c>
      <c r="E87" s="1705"/>
      <c r="F87" s="1706" t="s">
        <v>107</v>
      </c>
      <c r="G87" s="1707"/>
      <c r="H87" s="1708"/>
      <c r="I87" s="1704" t="s">
        <v>108</v>
      </c>
      <c r="J87" s="1705"/>
      <c r="K87" s="1714"/>
      <c r="L87" s="1715"/>
      <c r="M87" s="1716"/>
      <c r="N87" s="1717"/>
      <c r="O87" s="1718"/>
      <c r="P87" s="1714"/>
      <c r="Q87" s="1715"/>
      <c r="R87" s="1716"/>
      <c r="S87" s="1746"/>
      <c r="T87" s="1717"/>
      <c r="U87" s="332"/>
      <c r="V87" s="331"/>
      <c r="W87" s="331"/>
      <c r="X87" s="138"/>
    </row>
    <row ht="18" customHeight="1" r="88" spans="1:24" s="74" customFormat="1">
      <c r="A88" s="138"/>
      <c r="B88" s="1722"/>
      <c r="C88" s="1723"/>
      <c r="D88" s="1722"/>
      <c r="E88" s="1723"/>
      <c r="F88" s="1722"/>
      <c r="G88" s="1724"/>
      <c r="H88" s="1723"/>
      <c r="I88" s="1722"/>
      <c r="J88" s="1723"/>
      <c r="K88" s="1696">
        <v>10000</v>
      </c>
      <c r="L88" s="1697"/>
      <c r="M88" s="1698"/>
      <c r="N88" s="1580">
        <f>ROUNDDOWN((B88+D88+F88+I88)*K88/1000,0)</f>
        <v>0</v>
      </c>
      <c r="O88" s="1581"/>
      <c r="P88" s="1730">
        <f>N88+N89+N90</f>
        <v>0</v>
      </c>
      <c r="Q88" s="1731"/>
      <c r="R88" s="1732"/>
      <c r="S88" s="1584">
        <f>IF(P88&lt;U88,P88,U88)</f>
        <v>0</v>
      </c>
      <c r="T88" s="1585"/>
      <c r="U88" s="335">
        <v>1000000</v>
      </c>
      <c r="V88" s="334"/>
      <c r="W88" s="334"/>
      <c r="X88" s="138"/>
    </row>
    <row ht="18" customHeight="1" r="89" spans="1:24" s="74" customFormat="1">
      <c r="A89" s="138"/>
      <c r="B89" s="1722"/>
      <c r="C89" s="1723"/>
      <c r="D89" s="1722"/>
      <c r="E89" s="1723"/>
      <c r="F89" s="1722"/>
      <c r="G89" s="1724"/>
      <c r="H89" s="1723"/>
      <c r="I89" s="1725"/>
      <c r="J89" s="1726"/>
      <c r="K89" s="1727">
        <v>4000</v>
      </c>
      <c r="L89" s="1728"/>
      <c r="M89" s="1729"/>
      <c r="N89" s="1580">
        <f>ROUNDDOWN((B89+D89+F89+I89)*K89/1000,0)</f>
        <v>0</v>
      </c>
      <c r="O89" s="1581"/>
      <c r="P89" s="1733"/>
      <c r="Q89" s="1734"/>
      <c r="R89" s="1735"/>
      <c r="S89" s="1586"/>
      <c r="T89" s="1587"/>
      <c r="U89" s="333"/>
      <c r="V89" s="334"/>
      <c r="W89" s="334"/>
      <c r="X89" s="138"/>
    </row>
    <row ht="18" customHeight="1" r="90" spans="1:24" s="74" customFormat="1">
      <c r="A90" s="138"/>
      <c r="B90" s="1722"/>
      <c r="C90" s="1723"/>
      <c r="D90" s="1722"/>
      <c r="E90" s="1723"/>
      <c r="F90" s="1722"/>
      <c r="G90" s="1724"/>
      <c r="H90" s="1723"/>
      <c r="I90" s="1725"/>
      <c r="J90" s="1726"/>
      <c r="K90" s="1727">
        <v>1000</v>
      </c>
      <c r="L90" s="1728"/>
      <c r="M90" s="1729"/>
      <c r="N90" s="1580">
        <f>ROUNDDOWN((B90+D90+F90+I90)*K90/1000,0)</f>
        <v>0</v>
      </c>
      <c r="O90" s="1581"/>
      <c r="P90" s="1736"/>
      <c r="Q90" s="1737"/>
      <c r="R90" s="1738"/>
      <c r="S90" s="1588"/>
      <c r="T90" s="1589"/>
      <c r="U90" s="333"/>
      <c r="V90" s="334"/>
      <c r="W90" s="334"/>
      <c r="X90" s="138"/>
    </row>
    <row ht="15" customHeight="1" r="91" spans="1:24" s="74" customFormat="1">
      <c r="A91" s="139"/>
      <c r="B91" s="1582" t="s">
        <v>876</v>
      </c>
      <c r="C91" s="1582"/>
      <c r="D91" s="1582"/>
      <c r="E91" s="1582"/>
      <c r="F91" s="1582"/>
      <c r="G91" s="1582"/>
      <c r="H91" s="1582"/>
      <c r="I91" s="1582"/>
      <c r="J91" s="1582"/>
      <c r="K91" s="1582"/>
      <c r="L91" s="1582"/>
      <c r="M91" s="1582"/>
      <c r="N91" s="1582"/>
      <c r="O91" s="1582"/>
      <c r="P91" s="1582"/>
      <c r="Q91" s="1582"/>
      <c r="R91" s="1582"/>
      <c r="S91" s="1582"/>
      <c r="T91" s="1582"/>
      <c r="U91" s="1582"/>
      <c r="V91" s="1582"/>
      <c r="W91" s="1582"/>
      <c r="X91" s="1582"/>
    </row>
    <row ht="32.25" customHeight="1" r="92" spans="1:24" s="74" customFormat="1">
      <c r="A92" s="139"/>
      <c r="B92" s="1582" t="s">
        <v>882</v>
      </c>
      <c r="C92" s="1582"/>
      <c r="D92" s="1582"/>
      <c r="E92" s="1582"/>
      <c r="F92" s="1582"/>
      <c r="G92" s="1582"/>
      <c r="H92" s="1582"/>
      <c r="I92" s="1582"/>
      <c r="J92" s="1582"/>
      <c r="K92" s="1582"/>
      <c r="L92" s="1582"/>
      <c r="M92" s="1582"/>
      <c r="N92" s="1582"/>
      <c r="O92" s="1582"/>
      <c r="P92" s="1582"/>
      <c r="Q92" s="1582"/>
      <c r="R92" s="1582"/>
      <c r="S92" s="1582"/>
      <c r="T92" s="1582"/>
      <c r="U92" s="1582"/>
      <c r="V92" s="1582"/>
      <c r="W92" s="1582"/>
      <c r="X92" s="1582"/>
    </row>
    <row ht="15" customHeight="1" r="93" spans="1:24" s="74" customFormat="1">
      <c r="A93" s="139"/>
      <c r="B93" s="1582"/>
      <c r="C93" s="1582"/>
      <c r="D93" s="1582"/>
      <c r="E93" s="1582"/>
      <c r="F93" s="1582"/>
      <c r="G93" s="1582"/>
      <c r="H93" s="1582"/>
      <c r="I93" s="1582"/>
      <c r="J93" s="1582"/>
      <c r="K93" s="1582"/>
      <c r="L93" s="1582"/>
      <c r="M93" s="1582"/>
      <c r="N93" s="1582"/>
      <c r="O93" s="1582"/>
      <c r="P93" s="1582"/>
      <c r="Q93" s="1582"/>
      <c r="R93" s="1582"/>
      <c r="S93" s="1582"/>
      <c r="T93" s="1582"/>
      <c r="U93" s="1582"/>
      <c r="V93" s="1582"/>
      <c r="W93" s="1582"/>
      <c r="X93" s="1582"/>
    </row>
    <row ht="18" customHeight="1" r="94" spans="1:24" s="74" customForma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ht="18" customHeight="1" r="95" spans="1:24" s="74" customFormat="1">
      <c r="A95" s="139" t="s">
        <v>890</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ht="18" customHeight="1" r="96" spans="1:24" s="74" customFormat="1">
      <c r="A96" s="139"/>
      <c r="B96" s="1583" t="s">
        <v>1156</v>
      </c>
      <c r="C96" s="1583"/>
      <c r="D96" s="1583"/>
      <c r="E96" s="1583"/>
      <c r="F96" s="1583"/>
      <c r="G96" s="154"/>
      <c r="H96" s="1583" t="s">
        <v>891</v>
      </c>
      <c r="I96" s="1583"/>
      <c r="J96" s="1583"/>
      <c r="K96" s="1546" t="s">
        <v>353</v>
      </c>
      <c r="L96" s="1546"/>
      <c r="M96" s="1546"/>
      <c r="N96" s="1546"/>
      <c r="O96" s="1546"/>
      <c r="P96" s="1546"/>
      <c r="Q96" s="1546"/>
      <c r="R96" s="1546"/>
      <c r="S96" s="138"/>
      <c r="T96" s="138"/>
      <c r="U96" s="138"/>
      <c r="V96" s="138"/>
      <c r="W96" s="138"/>
      <c r="X96" s="138"/>
    </row>
    <row ht="18" customHeight="1" r="97" spans="1:24" s="74" customFormat="1">
      <c r="A97" s="139"/>
      <c r="B97" s="1544" t="s">
        <v>124</v>
      </c>
      <c r="C97" s="1544"/>
      <c r="D97" s="1544"/>
      <c r="E97" s="1544"/>
      <c r="F97" s="1544"/>
      <c r="G97" s="878"/>
      <c r="H97" s="1544"/>
      <c r="I97" s="1544"/>
      <c r="J97" s="1544"/>
      <c r="K97" s="1545">
        <v>20000</v>
      </c>
      <c r="L97" s="1545"/>
      <c r="M97" s="1545"/>
      <c r="N97" s="1545"/>
      <c r="O97" s="1545"/>
      <c r="P97" s="1545"/>
      <c r="Q97" s="1545"/>
      <c r="R97" s="1545"/>
      <c r="S97" s="138"/>
      <c r="T97" s="138"/>
      <c r="U97" s="138"/>
      <c r="V97" s="138"/>
      <c r="W97" s="138"/>
      <c r="X97" s="138"/>
    </row>
    <row ht="18" customHeight="1" r="98" spans="1:24" s="74" customFormat="1">
      <c r="A98" s="139"/>
      <c r="B98" s="1544" t="s">
        <v>124</v>
      </c>
      <c r="C98" s="1544"/>
      <c r="D98" s="1544"/>
      <c r="E98" s="1544"/>
      <c r="F98" s="1544"/>
      <c r="G98" s="878"/>
      <c r="H98" s="1544"/>
      <c r="I98" s="1544"/>
      <c r="J98" s="1544"/>
      <c r="K98" s="1545">
        <v>100000</v>
      </c>
      <c r="L98" s="1545"/>
      <c r="M98" s="1545"/>
      <c r="N98" s="1545"/>
      <c r="O98" s="1545"/>
      <c r="P98" s="1545"/>
      <c r="Q98" s="1545"/>
      <c r="R98" s="1545"/>
      <c r="S98" s="138"/>
      <c r="T98" s="138"/>
      <c r="U98" s="138"/>
      <c r="V98" s="138"/>
      <c r="W98" s="138"/>
      <c r="X98" s="138"/>
    </row>
    <row ht="18" customHeight="1" r="99" spans="1:24" s="74" customFormat="1">
      <c r="A99" s="139"/>
      <c r="B99" s="1544"/>
      <c r="C99" s="1544"/>
      <c r="D99" s="1544"/>
      <c r="E99" s="1544"/>
      <c r="F99" s="1544"/>
      <c r="G99" s="878"/>
      <c r="H99" s="1544"/>
      <c r="I99" s="1544"/>
      <c r="J99" s="1544"/>
      <c r="K99" s="1545"/>
      <c r="L99" s="1545"/>
      <c r="M99" s="1545"/>
      <c r="N99" s="1545"/>
      <c r="O99" s="1545"/>
      <c r="P99" s="1545"/>
      <c r="Q99" s="1545"/>
      <c r="R99" s="1545"/>
      <c r="S99" s="138"/>
      <c r="T99" s="138"/>
      <c r="U99" s="138"/>
      <c r="V99" s="138"/>
      <c r="W99" s="138"/>
      <c r="X99" s="138"/>
    </row>
    <row ht="18" customHeight="1" r="100" spans="1:24" s="74" customFormat="1">
      <c r="A100" s="139"/>
      <c r="B100" s="1544"/>
      <c r="C100" s="1544"/>
      <c r="D100" s="1544"/>
      <c r="E100" s="1544"/>
      <c r="F100" s="1544"/>
      <c r="G100" s="878"/>
      <c r="H100" s="1544"/>
      <c r="I100" s="1544"/>
      <c r="J100" s="1544"/>
      <c r="K100" s="1545"/>
      <c r="L100" s="1545"/>
      <c r="M100" s="1545"/>
      <c r="N100" s="1545"/>
      <c r="O100" s="1545"/>
      <c r="P100" s="1545"/>
      <c r="Q100" s="1545"/>
      <c r="R100" s="1545"/>
      <c r="S100" s="138"/>
      <c r="T100" s="138"/>
      <c r="U100" s="138"/>
      <c r="V100" s="138"/>
      <c r="W100" s="138"/>
      <c r="X100" s="138"/>
    </row>
    <row ht="18" customHeight="1" r="101" spans="1:24" s="74" customFormat="1">
      <c r="A101" s="139"/>
      <c r="B101" s="1544"/>
      <c r="C101" s="1544"/>
      <c r="D101" s="1544"/>
      <c r="E101" s="1544"/>
      <c r="F101" s="1544"/>
      <c r="G101" s="878"/>
      <c r="H101" s="1544"/>
      <c r="I101" s="1544"/>
      <c r="J101" s="1544"/>
      <c r="K101" s="1545"/>
      <c r="L101" s="1545"/>
      <c r="M101" s="1545"/>
      <c r="N101" s="1545"/>
      <c r="O101" s="1545"/>
      <c r="P101" s="1545"/>
      <c r="Q101" s="1545"/>
      <c r="R101" s="1545"/>
      <c r="S101" s="138"/>
      <c r="T101" s="138"/>
      <c r="U101" s="138"/>
      <c r="V101" s="138"/>
      <c r="W101" s="138"/>
      <c r="X101" s="138"/>
    </row>
    <row ht="18" customHeight="1" r="102" spans="1:24" s="74" customFormat="1">
      <c r="A102" s="139"/>
      <c r="B102" s="1855" t="s">
        <v>1149</v>
      </c>
      <c r="C102" s="1856"/>
      <c r="D102" s="1856"/>
      <c r="E102" s="1856"/>
      <c r="F102" s="1856"/>
      <c r="G102" s="1856"/>
      <c r="H102" s="1856"/>
      <c r="I102" s="1856"/>
      <c r="J102" s="1856"/>
      <c r="K102" s="1856"/>
      <c r="L102" s="1856"/>
      <c r="M102" s="1856"/>
      <c r="N102" s="1856"/>
      <c r="O102" s="1856"/>
      <c r="P102" s="1856"/>
      <c r="Q102" s="1856"/>
      <c r="R102" s="1857"/>
      <c r="S102" s="138"/>
      <c r="T102" s="138"/>
      <c r="U102" s="138"/>
      <c r="V102" s="138"/>
      <c r="W102" s="138"/>
      <c r="X102" s="138"/>
    </row>
    <row ht="24" customHeight="1" r="103" spans="1:24" s="74" customFormat="1">
      <c r="A103" s="139"/>
      <c r="B103" s="1550">
        <f>COUNTIFS($B$97:$H$101,"&lt;&gt;")</f>
        <v>2</v>
      </c>
      <c r="C103" s="1551"/>
      <c r="D103" s="1551"/>
      <c r="E103" s="1551"/>
      <c r="F103" s="1551"/>
      <c r="G103" s="1551"/>
      <c r="H103" s="1551"/>
      <c r="I103" s="1551"/>
      <c r="J103" s="1552"/>
      <c r="K103" s="1559">
        <f>SUM(K97:R101)</f>
        <v>120000</v>
      </c>
      <c r="L103" s="1559"/>
      <c r="M103" s="1559"/>
      <c r="N103" s="1559"/>
      <c r="O103" s="1559"/>
      <c r="P103" s="1559"/>
      <c r="Q103" s="1559"/>
      <c r="R103" s="1559"/>
      <c r="S103" s="138"/>
      <c r="T103" s="138"/>
      <c r="U103" s="138"/>
      <c r="V103" s="138"/>
      <c r="W103" s="138"/>
      <c r="X103" s="138"/>
    </row>
    <row ht="18" customHeight="1" r="104" spans="1:24" s="74" customForma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ht="18" customHeight="1" r="105" spans="1:24" s="74" customForma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ht="18" customHeight="1" r="106" spans="1:24" s="74" customFormat="1">
      <c r="A106" s="139" t="s">
        <v>892</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ht="18" customHeight="1" r="107" spans="1:24" s="74" customFormat="1">
      <c r="A107" s="138"/>
      <c r="B107" s="1553" t="s">
        <v>893</v>
      </c>
      <c r="C107" s="1554"/>
      <c r="D107" s="1554"/>
      <c r="E107" s="1554"/>
      <c r="F107" s="1554"/>
      <c r="G107" s="1554"/>
      <c r="H107" s="1554"/>
      <c r="I107" s="1554"/>
      <c r="J107" s="1554"/>
      <c r="K107" s="1554"/>
      <c r="L107" s="1554"/>
      <c r="M107" s="1554"/>
      <c r="N107" s="1554"/>
      <c r="O107" s="1554"/>
      <c r="P107" s="1554"/>
      <c r="Q107" s="1554"/>
      <c r="R107" s="1554"/>
      <c r="S107" s="327"/>
      <c r="T107" s="328"/>
      <c r="U107" s="328"/>
      <c r="V107" s="328"/>
      <c r="W107" s="328"/>
      <c r="X107" s="138"/>
    </row>
    <row ht="18" customHeight="1" r="108" spans="1:24" s="74" customFormat="1">
      <c r="A108" s="138"/>
      <c r="B108" s="1710" t="s">
        <v>116</v>
      </c>
      <c r="C108" s="1711"/>
      <c r="D108" s="1711"/>
      <c r="E108" s="1711"/>
      <c r="F108" s="1711"/>
      <c r="G108" s="1711"/>
      <c r="H108" s="1711"/>
      <c r="I108" s="1711"/>
      <c r="J108" s="1712"/>
      <c r="K108" s="1704" t="s">
        <v>887</v>
      </c>
      <c r="L108" s="1713"/>
      <c r="M108" s="1708"/>
      <c r="N108" s="1704" t="s">
        <v>880</v>
      </c>
      <c r="O108" s="1705"/>
      <c r="P108" s="1704" t="s">
        <v>895</v>
      </c>
      <c r="Q108" s="1713"/>
      <c r="R108" s="1707"/>
      <c r="S108" s="329"/>
      <c r="T108" s="330"/>
      <c r="U108" s="330"/>
      <c r="V108" s="330"/>
      <c r="W108" s="331"/>
      <c r="X108" s="138"/>
    </row>
    <row ht="36" customHeight="1" r="109" spans="1:24" s="74" customFormat="1">
      <c r="A109" s="138"/>
      <c r="B109" s="1702" t="s">
        <v>106</v>
      </c>
      <c r="C109" s="1703"/>
      <c r="D109" s="1704" t="s">
        <v>123</v>
      </c>
      <c r="E109" s="1705"/>
      <c r="F109" s="1706" t="s">
        <v>107</v>
      </c>
      <c r="G109" s="1707"/>
      <c r="H109" s="1708"/>
      <c r="I109" s="1704" t="s">
        <v>108</v>
      </c>
      <c r="J109" s="1705"/>
      <c r="K109" s="1714"/>
      <c r="L109" s="1715"/>
      <c r="M109" s="1716"/>
      <c r="N109" s="1717"/>
      <c r="O109" s="1718"/>
      <c r="P109" s="1714"/>
      <c r="Q109" s="1715"/>
      <c r="R109" s="1715"/>
      <c r="S109" s="329"/>
      <c r="T109" s="330"/>
      <c r="U109" s="331"/>
      <c r="V109" s="331"/>
      <c r="W109" s="331"/>
      <c r="X109" s="138"/>
    </row>
    <row ht="18" customHeight="1" r="110" spans="1:24" s="74" customFormat="1">
      <c r="A110" s="138"/>
      <c r="B110" s="1580">
        <f>ROUNDDOWN(SUMIFS(別紙２①!$F$18:$F$105,別紙２①!$E$18:$E$105,"田",別紙２①!$N$18:$N$105,"〇"),0)</f>
        <v>0</v>
      </c>
      <c r="C110" s="1581"/>
      <c r="D110" s="1580">
        <f>ROUNDDOWN(SUMIFS(別紙２①!$F$18:$F$105,別紙２①!$E$18:$E$105,"畑",別紙２①!$N$18:$N$105,"〇"),0)</f>
        <v>0</v>
      </c>
      <c r="E110" s="1581"/>
      <c r="F110" s="1580">
        <f>ROUNDDOWN(SUMIFS(別紙２①!$F$18:$F$105,別紙２①!$E$18:$E$105,"草地",別紙２①!$N$18:$N$105,"〇"),0)</f>
        <v>0</v>
      </c>
      <c r="G110" s="1709"/>
      <c r="H110" s="1581"/>
      <c r="I110" s="1580">
        <f>ROUNDDOWN(SUMIFS(別紙２①!$F$18:$F$105,別紙２①!$E$18:$E$105,"採草放牧地",別紙２①!$N$18:$N$105,"〇"),0)</f>
        <v>0</v>
      </c>
      <c r="J110" s="1581"/>
      <c r="K110" s="1719">
        <v>5000</v>
      </c>
      <c r="L110" s="1720"/>
      <c r="M110" s="1721"/>
      <c r="N110" s="1580">
        <f>ROUNDDOWN((B110+D110+F110+I110)*K110/1000,0)</f>
        <v>0</v>
      </c>
      <c r="O110" s="1581"/>
      <c r="P110" s="1699">
        <f>IF(N110&lt;S110,N110,S110)</f>
        <v>0</v>
      </c>
      <c r="Q110" s="1700"/>
      <c r="R110" s="1700"/>
      <c r="S110" s="338">
        <v>2000000</v>
      </c>
      <c r="T110" s="337"/>
      <c r="U110" s="334"/>
      <c r="V110" s="334"/>
      <c r="W110" s="334"/>
      <c r="X110" s="138"/>
    </row>
    <row ht="15" customHeight="1" r="111" spans="1:24" s="74" customFormat="1">
      <c r="A111" s="139"/>
      <c r="B111" s="1582" t="s">
        <v>876</v>
      </c>
      <c r="C111" s="1582"/>
      <c r="D111" s="1582"/>
      <c r="E111" s="1582"/>
      <c r="F111" s="1582"/>
      <c r="G111" s="1582"/>
      <c r="H111" s="1582"/>
      <c r="I111" s="1582"/>
      <c r="J111" s="1582"/>
      <c r="K111" s="1582"/>
      <c r="L111" s="1582"/>
      <c r="M111" s="1582"/>
      <c r="N111" s="1582"/>
      <c r="O111" s="1582"/>
      <c r="P111" s="1582"/>
      <c r="Q111" s="1582"/>
      <c r="R111" s="1582"/>
      <c r="S111" s="1582"/>
      <c r="T111" s="1582"/>
      <c r="U111" s="1582"/>
      <c r="V111" s="1582"/>
      <c r="W111" s="1582"/>
      <c r="X111" s="1582"/>
    </row>
    <row ht="15" customHeight="1" r="112" spans="1:24" s="74" customFormat="1">
      <c r="A112" s="139"/>
      <c r="B112" s="1582" t="s">
        <v>894</v>
      </c>
      <c r="C112" s="1582"/>
      <c r="D112" s="1582"/>
      <c r="E112" s="1582"/>
      <c r="F112" s="1582"/>
      <c r="G112" s="1582"/>
      <c r="H112" s="1582"/>
      <c r="I112" s="1582"/>
      <c r="J112" s="1582"/>
      <c r="K112" s="1582"/>
      <c r="L112" s="1582"/>
      <c r="M112" s="1582"/>
      <c r="N112" s="1582"/>
      <c r="O112" s="1582"/>
      <c r="P112" s="1582"/>
      <c r="Q112" s="1582"/>
      <c r="R112" s="1582"/>
      <c r="S112" s="1582"/>
      <c r="T112" s="1582"/>
      <c r="U112" s="1582"/>
      <c r="V112" s="1582"/>
      <c r="W112" s="1582"/>
      <c r="X112" s="1582"/>
    </row>
    <row ht="18" customHeight="1" r="113" spans="1:24" s="74" customForma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ht="18" customHeight="1" r="114" spans="1:24" s="74" customForma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ht="18" customHeight="1" r="115" spans="1:24" s="74" customFormat="1">
      <c r="A115" s="139" t="s">
        <v>896</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ht="18" customHeight="1" r="116" spans="1:24" s="74" customFormat="1">
      <c r="A116" s="138"/>
      <c r="B116" s="1553" t="s">
        <v>898</v>
      </c>
      <c r="C116" s="1554"/>
      <c r="D116" s="1554"/>
      <c r="E116" s="1554"/>
      <c r="F116" s="1554"/>
      <c r="G116" s="1554"/>
      <c r="H116" s="1554"/>
      <c r="I116" s="1554"/>
      <c r="J116" s="1554"/>
      <c r="K116" s="1554"/>
      <c r="L116" s="1554"/>
      <c r="M116" s="1554"/>
      <c r="N116" s="1554"/>
      <c r="O116" s="1554"/>
      <c r="P116" s="1554"/>
      <c r="Q116" s="1554"/>
      <c r="R116" s="1555"/>
      <c r="S116" s="328"/>
      <c r="T116" s="328"/>
      <c r="U116" s="328"/>
      <c r="V116" s="328"/>
      <c r="W116" s="328"/>
      <c r="X116" s="138"/>
    </row>
    <row ht="18" customHeight="1" r="117" spans="1:24" s="74" customFormat="1">
      <c r="A117" s="138"/>
      <c r="B117" s="1710" t="s">
        <v>116</v>
      </c>
      <c r="C117" s="1711"/>
      <c r="D117" s="1711"/>
      <c r="E117" s="1711"/>
      <c r="F117" s="1711"/>
      <c r="G117" s="1711"/>
      <c r="H117" s="1711"/>
      <c r="I117" s="1711"/>
      <c r="J117" s="1712"/>
      <c r="K117" s="1704" t="s">
        <v>887</v>
      </c>
      <c r="L117" s="1713"/>
      <c r="M117" s="1708"/>
      <c r="N117" s="1704" t="s">
        <v>880</v>
      </c>
      <c r="O117" s="1705"/>
      <c r="P117" s="1704" t="s">
        <v>895</v>
      </c>
      <c r="Q117" s="1713"/>
      <c r="R117" s="1708"/>
      <c r="S117" s="329"/>
      <c r="T117" s="330"/>
      <c r="U117" s="330"/>
      <c r="V117" s="330"/>
      <c r="W117" s="331"/>
      <c r="X117" s="138"/>
    </row>
    <row ht="36" customHeight="1" r="118" spans="1:24" s="74" customFormat="1">
      <c r="A118" s="138"/>
      <c r="B118" s="1702" t="s">
        <v>106</v>
      </c>
      <c r="C118" s="1703"/>
      <c r="D118" s="1704" t="s">
        <v>123</v>
      </c>
      <c r="E118" s="1705"/>
      <c r="F118" s="1706" t="s">
        <v>107</v>
      </c>
      <c r="G118" s="1707"/>
      <c r="H118" s="1708"/>
      <c r="I118" s="1704" t="s">
        <v>108</v>
      </c>
      <c r="J118" s="1705"/>
      <c r="K118" s="1714"/>
      <c r="L118" s="1715"/>
      <c r="M118" s="1716"/>
      <c r="N118" s="1717"/>
      <c r="O118" s="1718"/>
      <c r="P118" s="1714"/>
      <c r="Q118" s="1715"/>
      <c r="R118" s="1716"/>
      <c r="S118" s="329"/>
      <c r="T118" s="330"/>
      <c r="U118" s="331"/>
      <c r="V118" s="331"/>
      <c r="W118" s="331"/>
      <c r="X118" s="138"/>
    </row>
    <row ht="18" customHeight="1" r="119" spans="1:24" s="74" customFormat="1">
      <c r="A119" s="138"/>
      <c r="B119" s="1580">
        <f>ROUNDDOWN(SUMIFS(別紙２①!$F$18:$F$105,別紙２①!$E$18:$E$105,"田",別紙２①!$O$18:$O$105,"〇"),0)</f>
        <v>0</v>
      </c>
      <c r="C119" s="1581"/>
      <c r="D119" s="1580">
        <f>ROUNDDOWN(SUMIFS(別紙２①!$F$18:$F$105,別紙２①!$E$18:$E$105,"畑",別紙２①!$O$18:$O$105,"〇"),0)</f>
        <v>869</v>
      </c>
      <c r="E119" s="1581"/>
      <c r="F119" s="1580">
        <f>ROUNDDOWN(SUMIFS(別紙２①!$F$18:$F$105,別紙２①!$E$18:$E$105,"草地",別紙２①!$O$18:$O$105,"〇"),0)</f>
        <v>120</v>
      </c>
      <c r="G119" s="1709"/>
      <c r="H119" s="1581"/>
      <c r="I119" s="1580">
        <f>ROUNDDOWN(SUMIFS(別紙２①!$F$18:$F$105,別紙２①!$E$18:$E$105,"採草放牧地",別紙２①!$O$18:$O$105,"〇"),0)</f>
        <v>220</v>
      </c>
      <c r="J119" s="1581"/>
      <c r="K119" s="1696">
        <v>3000</v>
      </c>
      <c r="L119" s="1697"/>
      <c r="M119" s="1698"/>
      <c r="N119" s="1580">
        <f>ROUNDDOWN((B119+D119+F119+I119)*K119/1000,0)</f>
        <v>3627</v>
      </c>
      <c r="O119" s="1581"/>
      <c r="P119" s="1699">
        <f>IF(N119&lt;S119,N119,S119)</f>
        <v>3627</v>
      </c>
      <c r="Q119" s="1700"/>
      <c r="R119" s="1701"/>
      <c r="S119" s="338">
        <v>2000000</v>
      </c>
      <c r="T119" s="337"/>
      <c r="U119" s="334"/>
      <c r="V119" s="334"/>
      <c r="W119" s="334"/>
      <c r="X119" s="138"/>
    </row>
    <row ht="13.9" customHeight="1" r="120" spans="1:24" s="74" customFormat="1">
      <c r="A120" s="139"/>
      <c r="B120" s="1582" t="s">
        <v>897</v>
      </c>
      <c r="C120" s="1582"/>
      <c r="D120" s="1582"/>
      <c r="E120" s="1582"/>
      <c r="F120" s="1582"/>
      <c r="G120" s="1582"/>
      <c r="H120" s="1582"/>
      <c r="I120" s="1582"/>
      <c r="J120" s="1582"/>
      <c r="K120" s="1582"/>
      <c r="L120" s="1582"/>
      <c r="M120" s="1582"/>
      <c r="N120" s="1582"/>
      <c r="O120" s="1582"/>
      <c r="P120" s="1582"/>
      <c r="Q120" s="1582"/>
      <c r="R120" s="1582"/>
      <c r="S120" s="1582"/>
      <c r="T120" s="1582"/>
      <c r="U120" s="1582"/>
      <c r="V120" s="1582"/>
      <c r="W120" s="1582"/>
      <c r="X120" s="1582"/>
    </row>
    <row ht="13.9" customHeight="1" r="121" spans="1:24" s="74" customFormat="1">
      <c r="A121" s="139"/>
      <c r="B121" s="1582" t="s">
        <v>894</v>
      </c>
      <c r="C121" s="1582"/>
      <c r="D121" s="1582"/>
      <c r="E121" s="1582"/>
      <c r="F121" s="1582"/>
      <c r="G121" s="1582"/>
      <c r="H121" s="1582"/>
      <c r="I121" s="1582"/>
      <c r="J121" s="1582"/>
      <c r="K121" s="1582"/>
      <c r="L121" s="1582"/>
      <c r="M121" s="1582"/>
      <c r="N121" s="1582"/>
      <c r="O121" s="1582"/>
      <c r="P121" s="1582"/>
      <c r="Q121" s="1582"/>
      <c r="R121" s="1582"/>
      <c r="S121" s="1582"/>
      <c r="T121" s="1582"/>
      <c r="U121" s="1582"/>
      <c r="V121" s="1582"/>
      <c r="W121" s="1582"/>
      <c r="X121" s="1582"/>
    </row>
    <row ht="13.9" customHeight="1" r="122" spans="1:24" s="74" customFormat="1">
      <c r="A122" s="139"/>
      <c r="B122" s="1582"/>
      <c r="C122" s="1582"/>
      <c r="D122" s="1582"/>
      <c r="E122" s="1582"/>
      <c r="F122" s="1582"/>
      <c r="G122" s="1582"/>
      <c r="H122" s="1582"/>
      <c r="I122" s="1582"/>
      <c r="J122" s="1582"/>
      <c r="K122" s="1582"/>
      <c r="L122" s="1582"/>
      <c r="M122" s="1582"/>
      <c r="N122" s="1582"/>
      <c r="O122" s="1582"/>
      <c r="P122" s="1582"/>
      <c r="Q122" s="1582"/>
      <c r="R122" s="1582"/>
      <c r="S122" s="1582"/>
      <c r="T122" s="1582"/>
      <c r="U122" s="1582"/>
      <c r="V122" s="1582"/>
      <c r="W122" s="1582"/>
      <c r="X122" s="1582"/>
    </row>
    <row ht="18" customHeight="1" r="123" spans="1:24" s="74" customForma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ht="18" customHeight="1" r="124" spans="1:24" s="74" customForma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ht="18" customHeight="1" r="125" spans="1:24" s="74" customForma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ht="18" customHeight="1" r="126" spans="1:24" s="74" customForma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ht="18" customHeight="1" r="127" spans="1:24" s="74" customForma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ht="12" customHeight="1" r="128" spans="1:24" s="74" customForma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ht="18" customHeight="1" r="129" spans="1:25" s="74" customFormat="1">
      <c r="A129" s="157"/>
      <c r="B129" s="1546"/>
      <c r="C129" s="1546"/>
      <c r="D129" s="1663" t="s">
        <v>127</v>
      </c>
      <c r="E129" s="1694"/>
      <c r="F129" s="1694"/>
      <c r="G129" s="1694"/>
      <c r="H129" s="1694"/>
      <c r="I129" s="1694"/>
      <c r="J129" s="1694"/>
      <c r="K129" s="1694"/>
      <c r="L129" s="1694"/>
      <c r="M129" s="1694"/>
      <c r="N129" s="1694"/>
      <c r="O129" s="1694"/>
      <c r="P129" s="1694"/>
      <c r="Q129" s="1694"/>
      <c r="R129" s="1694"/>
      <c r="S129" s="1694"/>
      <c r="T129" s="1694"/>
      <c r="U129" s="1694"/>
      <c r="V129" s="1694"/>
      <c r="W129" s="1694"/>
      <c r="X129" s="1695"/>
      <c r="Y129" s="77"/>
    </row>
    <row ht="36" customHeight="1" r="130" spans="1:25" s="74" customFormat="1">
      <c r="A130" s="157"/>
      <c r="B130" s="1547" t="s">
        <v>103</v>
      </c>
      <c r="C130" s="1547"/>
      <c r="D130" s="1688" t="s">
        <v>128</v>
      </c>
      <c r="E130" s="1688"/>
      <c r="F130" s="1688"/>
      <c r="G130" s="1688"/>
      <c r="H130" s="1688"/>
      <c r="I130" s="1688"/>
      <c r="J130" s="1688"/>
      <c r="K130" s="1688"/>
      <c r="L130" s="1688"/>
      <c r="M130" s="1688"/>
      <c r="N130" s="1688"/>
      <c r="O130" s="1688"/>
      <c r="P130" s="1688"/>
      <c r="Q130" s="1688"/>
      <c r="R130" s="1688"/>
      <c r="S130" s="1688"/>
      <c r="T130" s="1688"/>
      <c r="U130" s="1688"/>
      <c r="V130" s="1688"/>
      <c r="W130" s="1688"/>
      <c r="X130" s="1689"/>
      <c r="Y130" s="77"/>
    </row>
    <row ht="36" customHeight="1" r="131" spans="1:25" s="74" customFormat="1">
      <c r="A131" s="157"/>
      <c r="B131" s="1547" t="s">
        <v>103</v>
      </c>
      <c r="C131" s="1547"/>
      <c r="D131" s="1688" t="s">
        <v>129</v>
      </c>
      <c r="E131" s="1688"/>
      <c r="F131" s="1688"/>
      <c r="G131" s="1688"/>
      <c r="H131" s="1688"/>
      <c r="I131" s="1688"/>
      <c r="J131" s="1688"/>
      <c r="K131" s="1688"/>
      <c r="L131" s="1688"/>
      <c r="M131" s="1688"/>
      <c r="N131" s="1688"/>
      <c r="O131" s="1688"/>
      <c r="P131" s="1688"/>
      <c r="Q131" s="1688"/>
      <c r="R131" s="1688"/>
      <c r="S131" s="1688"/>
      <c r="T131" s="1688"/>
      <c r="U131" s="1688"/>
      <c r="V131" s="1688"/>
      <c r="W131" s="1688"/>
      <c r="X131" s="1689"/>
      <c r="Y131" s="77"/>
    </row>
    <row ht="36" customHeight="1" r="132" spans="1:25" s="74" customFormat="1">
      <c r="A132" s="157"/>
      <c r="B132" s="1547"/>
      <c r="C132" s="1547"/>
      <c r="D132" s="1690" t="s">
        <v>130</v>
      </c>
      <c r="E132" s="1690"/>
      <c r="F132" s="1690"/>
      <c r="G132" s="1690"/>
      <c r="H132" s="1690"/>
      <c r="I132" s="1690"/>
      <c r="J132" s="1690"/>
      <c r="K132" s="1690"/>
      <c r="L132" s="1690"/>
      <c r="M132" s="1690"/>
      <c r="N132" s="1690"/>
      <c r="O132" s="1690"/>
      <c r="P132" s="1690"/>
      <c r="Q132" s="1690"/>
      <c r="R132" s="1690"/>
      <c r="S132" s="1690"/>
      <c r="T132" s="1690"/>
      <c r="U132" s="1690"/>
      <c r="V132" s="1690"/>
      <c r="W132" s="1690"/>
      <c r="X132" s="1681"/>
      <c r="Y132" s="77"/>
    </row>
    <row ht="21.75" customHeight="1" r="133" spans="1:25" s="74" customFormat="1">
      <c r="A133" s="157"/>
      <c r="B133" s="1547"/>
      <c r="C133" s="1547"/>
      <c r="D133" s="1666" t="s">
        <v>2527</v>
      </c>
      <c r="E133" s="1686"/>
      <c r="F133" s="1686"/>
      <c r="G133" s="1686"/>
      <c r="H133" s="1686"/>
      <c r="I133" s="1686"/>
      <c r="J133" s="1686"/>
      <c r="K133" s="1686"/>
      <c r="L133" s="1686"/>
      <c r="M133" s="1686"/>
      <c r="N133" s="1686"/>
      <c r="O133" s="1686"/>
      <c r="P133" s="1686"/>
      <c r="Q133" s="1686"/>
      <c r="R133" s="1686"/>
      <c r="S133" s="1686"/>
      <c r="T133" s="1686"/>
      <c r="U133" s="1686"/>
      <c r="V133" s="1686"/>
      <c r="W133" s="1686"/>
      <c r="X133" s="1687"/>
      <c r="Y133" s="77"/>
    </row>
    <row ht="46.5" customHeight="1" r="134" spans="1:25" s="74" customFormat="1">
      <c r="A134" s="139"/>
      <c r="B134" s="1547"/>
      <c r="C134" s="1547"/>
      <c r="D134" s="1691" t="s">
        <v>2528</v>
      </c>
      <c r="E134" s="1692"/>
      <c r="F134" s="1692"/>
      <c r="G134" s="1692"/>
      <c r="H134" s="1692"/>
      <c r="I134" s="1692"/>
      <c r="J134" s="1692"/>
      <c r="K134" s="1692"/>
      <c r="L134" s="1692"/>
      <c r="M134" s="1692"/>
      <c r="N134" s="1692"/>
      <c r="O134" s="1692"/>
      <c r="P134" s="1692"/>
      <c r="Q134" s="1692"/>
      <c r="R134" s="1692"/>
      <c r="S134" s="1692"/>
      <c r="T134" s="1692"/>
      <c r="U134" s="1692"/>
      <c r="V134" s="1692"/>
      <c r="W134" s="1692"/>
      <c r="X134" s="1693"/>
    </row>
    <row ht="18" customHeight="1" r="135" spans="1:25" s="74" customForma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ht="37.5" customHeight="1" r="136" spans="1:25" s="1171" customFormat="1">
      <c r="A136" s="1169"/>
      <c r="B136" s="1170" t="s">
        <v>132</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ht="36" customHeight="1" r="137" spans="1:25" s="74" customFormat="1">
      <c r="A137" s="139"/>
      <c r="B137" s="1650" t="s">
        <v>133</v>
      </c>
      <c r="C137" s="1650"/>
      <c r="D137" s="1650"/>
      <c r="E137" s="1650"/>
      <c r="F137" s="1650"/>
      <c r="G137" s="1650"/>
      <c r="H137" s="1650"/>
      <c r="I137" s="1650"/>
      <c r="J137" s="1650"/>
      <c r="K137" s="1650"/>
      <c r="L137" s="1650"/>
      <c r="M137" s="1650"/>
      <c r="N137" s="1650"/>
      <c r="O137" s="1650"/>
      <c r="P137" s="1650"/>
      <c r="Q137" s="1650"/>
      <c r="R137" s="1650"/>
      <c r="S137" s="1650"/>
      <c r="T137" s="1650"/>
      <c r="U137" s="1650"/>
      <c r="V137" s="1650"/>
      <c r="W137" s="1650"/>
      <c r="X137" s="1650"/>
    </row>
    <row ht="18" customHeight="1" r="138" spans="1:25" s="74" customFormat="1">
      <c r="A138" s="139"/>
      <c r="B138" s="1583" t="s">
        <v>134</v>
      </c>
      <c r="C138" s="1583"/>
      <c r="D138" s="1662"/>
      <c r="E138" s="1662"/>
      <c r="F138" s="1662"/>
      <c r="G138" s="1662"/>
      <c r="H138" s="1662"/>
      <c r="I138" s="1662"/>
      <c r="J138" s="1662"/>
      <c r="K138" s="1662"/>
      <c r="L138" s="1662"/>
      <c r="M138" s="1662"/>
      <c r="N138" s="1583" t="s">
        <v>135</v>
      </c>
      <c r="O138" s="1583"/>
      <c r="P138" s="1583"/>
      <c r="Q138" s="1583"/>
      <c r="R138" s="1583"/>
      <c r="S138" s="1583"/>
      <c r="T138" s="1583"/>
      <c r="U138" s="1583"/>
      <c r="V138" s="1583"/>
      <c r="W138" s="1583"/>
      <c r="X138" s="158"/>
    </row>
    <row ht="36" customHeight="1" r="139" spans="1:25" s="74" customFormat="1">
      <c r="A139" s="139"/>
      <c r="B139" s="1547" t="s">
        <v>103</v>
      </c>
      <c r="C139" s="1547"/>
      <c r="D139" s="1681" t="s">
        <v>136</v>
      </c>
      <c r="E139" s="1682"/>
      <c r="F139" s="1682"/>
      <c r="G139" s="1682"/>
      <c r="H139" s="1682"/>
      <c r="I139" s="1682"/>
      <c r="J139" s="1682"/>
      <c r="K139" s="1682"/>
      <c r="L139" s="1683"/>
      <c r="M139" s="1683"/>
      <c r="N139" s="1684"/>
      <c r="O139" s="1684"/>
      <c r="P139" s="1684"/>
      <c r="Q139" s="1684"/>
      <c r="R139" s="1684"/>
      <c r="S139" s="1684"/>
      <c r="T139" s="1684"/>
      <c r="U139" s="1684"/>
      <c r="V139" s="1684"/>
      <c r="W139" s="1684"/>
      <c r="X139" s="138"/>
    </row>
    <row ht="36" customHeight="1" r="140" spans="1:25" s="74" customFormat="1">
      <c r="A140" s="139"/>
      <c r="B140" s="1547"/>
      <c r="C140" s="1547"/>
      <c r="D140" s="1681" t="s">
        <v>137</v>
      </c>
      <c r="E140" s="1682"/>
      <c r="F140" s="1682"/>
      <c r="G140" s="1682"/>
      <c r="H140" s="1682"/>
      <c r="I140" s="1682"/>
      <c r="J140" s="1682"/>
      <c r="K140" s="1682"/>
      <c r="L140" s="1683"/>
      <c r="M140" s="1683"/>
      <c r="N140" s="1685"/>
      <c r="O140" s="1685"/>
      <c r="P140" s="1685"/>
      <c r="Q140" s="1685"/>
      <c r="R140" s="1685"/>
      <c r="S140" s="1685"/>
      <c r="T140" s="1685"/>
      <c r="U140" s="1685"/>
      <c r="V140" s="1685"/>
      <c r="W140" s="1685"/>
      <c r="X140" s="138"/>
    </row>
    <row ht="36" customHeight="1" r="141" spans="1:25" s="74" customFormat="1">
      <c r="A141" s="139"/>
      <c r="B141" s="1547"/>
      <c r="C141" s="1547"/>
      <c r="D141" s="1681" t="s">
        <v>138</v>
      </c>
      <c r="E141" s="1682"/>
      <c r="F141" s="1682"/>
      <c r="G141" s="1682"/>
      <c r="H141" s="1682"/>
      <c r="I141" s="1682"/>
      <c r="J141" s="1682"/>
      <c r="K141" s="1682"/>
      <c r="L141" s="1683"/>
      <c r="M141" s="1683"/>
      <c r="N141" s="1685"/>
      <c r="O141" s="1685"/>
      <c r="P141" s="1685"/>
      <c r="Q141" s="1685"/>
      <c r="R141" s="1685"/>
      <c r="S141" s="1685"/>
      <c r="T141" s="1685"/>
      <c r="U141" s="1685"/>
      <c r="V141" s="1685"/>
      <c r="W141" s="1685"/>
      <c r="X141" s="138"/>
    </row>
    <row ht="36" customHeight="1" r="142" spans="1:25" s="74" customFormat="1">
      <c r="A142" s="139"/>
      <c r="B142" s="1547"/>
      <c r="C142" s="1547"/>
      <c r="D142" s="1681" t="s">
        <v>139</v>
      </c>
      <c r="E142" s="1682"/>
      <c r="F142" s="1682"/>
      <c r="G142" s="1682"/>
      <c r="H142" s="1682"/>
      <c r="I142" s="1682"/>
      <c r="J142" s="1682"/>
      <c r="K142" s="1682"/>
      <c r="L142" s="1683"/>
      <c r="M142" s="1683"/>
      <c r="N142" s="1684"/>
      <c r="O142" s="1684"/>
      <c r="P142" s="1684"/>
      <c r="Q142" s="1684"/>
      <c r="R142" s="1684"/>
      <c r="S142" s="1684"/>
      <c r="T142" s="1684"/>
      <c r="U142" s="1684"/>
      <c r="V142" s="1684"/>
      <c r="W142" s="1684"/>
      <c r="X142" s="138"/>
    </row>
    <row ht="36" customHeight="1" r="143" spans="1:25" s="74" customFormat="1">
      <c r="A143" s="139"/>
      <c r="B143" s="1547"/>
      <c r="C143" s="1547"/>
      <c r="D143" s="1681" t="s">
        <v>140</v>
      </c>
      <c r="E143" s="1682"/>
      <c r="F143" s="1682"/>
      <c r="G143" s="1682"/>
      <c r="H143" s="1682"/>
      <c r="I143" s="1682"/>
      <c r="J143" s="1682"/>
      <c r="K143" s="1682"/>
      <c r="L143" s="1683"/>
      <c r="M143" s="1683"/>
      <c r="N143" s="1685"/>
      <c r="O143" s="1685"/>
      <c r="P143" s="1685"/>
      <c r="Q143" s="1685"/>
      <c r="R143" s="1685"/>
      <c r="S143" s="1685"/>
      <c r="T143" s="1685"/>
      <c r="U143" s="1685"/>
      <c r="V143" s="1685"/>
      <c r="W143" s="1685"/>
      <c r="X143" s="138"/>
    </row>
    <row ht="36" customHeight="1" r="144" spans="1:25" s="74" customFormat="1">
      <c r="A144" s="139"/>
      <c r="B144" s="1547"/>
      <c r="C144" s="1547"/>
      <c r="D144" s="1681" t="s">
        <v>141</v>
      </c>
      <c r="E144" s="1682"/>
      <c r="F144" s="1682"/>
      <c r="G144" s="1682"/>
      <c r="H144" s="1682"/>
      <c r="I144" s="1682"/>
      <c r="J144" s="1682"/>
      <c r="K144" s="1682"/>
      <c r="L144" s="1683"/>
      <c r="M144" s="1683"/>
      <c r="N144" s="1685"/>
      <c r="O144" s="1685"/>
      <c r="P144" s="1685"/>
      <c r="Q144" s="1685"/>
      <c r="R144" s="1685"/>
      <c r="S144" s="1685"/>
      <c r="T144" s="1685"/>
      <c r="U144" s="1685"/>
      <c r="V144" s="1685"/>
      <c r="W144" s="1685"/>
      <c r="X144" s="138"/>
    </row>
    <row ht="36" customHeight="1" r="145" spans="1:24" s="74" customFormat="1">
      <c r="A145" s="139"/>
      <c r="B145" s="1547"/>
      <c r="C145" s="1547"/>
      <c r="D145" s="1681" t="s">
        <v>142</v>
      </c>
      <c r="E145" s="1682"/>
      <c r="F145" s="1682"/>
      <c r="G145" s="1682"/>
      <c r="H145" s="1682"/>
      <c r="I145" s="1682"/>
      <c r="J145" s="1682"/>
      <c r="K145" s="1682"/>
      <c r="L145" s="1683"/>
      <c r="M145" s="1683"/>
      <c r="N145" s="1685"/>
      <c r="O145" s="1685"/>
      <c r="P145" s="1685"/>
      <c r="Q145" s="1685"/>
      <c r="R145" s="1685"/>
      <c r="S145" s="1685"/>
      <c r="T145" s="1685"/>
      <c r="U145" s="1685"/>
      <c r="V145" s="1685"/>
      <c r="W145" s="1685"/>
      <c r="X145" s="138"/>
    </row>
    <row ht="36" customHeight="1" r="146" spans="1:24" s="74" customFormat="1">
      <c r="A146" s="139"/>
      <c r="B146" s="1547" t="s">
        <v>103</v>
      </c>
      <c r="C146" s="1547"/>
      <c r="D146" s="1681" t="s">
        <v>143</v>
      </c>
      <c r="E146" s="1682"/>
      <c r="F146" s="1682"/>
      <c r="G146" s="1682"/>
      <c r="H146" s="1682"/>
      <c r="I146" s="1682"/>
      <c r="J146" s="1682"/>
      <c r="K146" s="1682"/>
      <c r="L146" s="1683"/>
      <c r="M146" s="1683"/>
      <c r="N146" s="1684" t="s">
        <v>427</v>
      </c>
      <c r="O146" s="1684"/>
      <c r="P146" s="1684"/>
      <c r="Q146" s="1684"/>
      <c r="R146" s="1684"/>
      <c r="S146" s="1684"/>
      <c r="T146" s="1684"/>
      <c r="U146" s="1684"/>
      <c r="V146" s="1684"/>
      <c r="W146" s="1684"/>
      <c r="X146" s="138"/>
    </row>
    <row ht="36" customHeight="1" r="147" spans="1:24" s="74" customFormat="1">
      <c r="A147" s="139"/>
      <c r="B147" s="1547"/>
      <c r="C147" s="1547"/>
      <c r="D147" s="1681" t="s">
        <v>144</v>
      </c>
      <c r="E147" s="1682"/>
      <c r="F147" s="1682"/>
      <c r="G147" s="1682"/>
      <c r="H147" s="1682"/>
      <c r="I147" s="1682"/>
      <c r="J147" s="1682"/>
      <c r="K147" s="1682"/>
      <c r="L147" s="1683"/>
      <c r="M147" s="1683"/>
      <c r="N147" s="1685"/>
      <c r="O147" s="1685"/>
      <c r="P147" s="1685"/>
      <c r="Q147" s="1685"/>
      <c r="R147" s="1685"/>
      <c r="S147" s="1685"/>
      <c r="T147" s="1685"/>
      <c r="U147" s="1685"/>
      <c r="V147" s="1685"/>
      <c r="W147" s="1685"/>
      <c r="X147" s="138"/>
    </row>
    <row ht="21" customHeight="1" r="148" spans="1:24" s="74" customFormat="1">
      <c r="A148" s="139"/>
      <c r="B148" s="1673"/>
      <c r="C148" s="1674"/>
      <c r="D148" s="1664" t="s">
        <v>2530</v>
      </c>
      <c r="E148" s="1665"/>
      <c r="F148" s="1665"/>
      <c r="G148" s="1665"/>
      <c r="H148" s="1665"/>
      <c r="I148" s="1665"/>
      <c r="J148" s="1665"/>
      <c r="K148" s="1665"/>
      <c r="L148" s="1666"/>
      <c r="M148" s="1666"/>
      <c r="N148" s="1667" t="s">
        <v>2531</v>
      </c>
      <c r="O148" s="1668"/>
      <c r="P148" s="1668"/>
      <c r="Q148" s="1668"/>
      <c r="R148" s="1668"/>
      <c r="S148" s="1668"/>
      <c r="T148" s="1668"/>
      <c r="U148" s="1668"/>
      <c r="V148" s="1668"/>
      <c r="W148" s="1668"/>
      <c r="X148" s="138"/>
    </row>
    <row ht="54" customHeight="1" r="149" spans="1:24" s="74" customFormat="1">
      <c r="A149" s="139"/>
      <c r="B149" s="1675"/>
      <c r="C149" s="1676"/>
      <c r="D149" s="1677" t="s">
        <v>2529</v>
      </c>
      <c r="E149" s="1678"/>
      <c r="F149" s="1678"/>
      <c r="G149" s="1678"/>
      <c r="H149" s="1678"/>
      <c r="I149" s="1678"/>
      <c r="J149" s="1678"/>
      <c r="K149" s="1678"/>
      <c r="L149" s="1679"/>
      <c r="M149" s="1679"/>
      <c r="N149" s="1680"/>
      <c r="O149" s="1680"/>
      <c r="P149" s="1680"/>
      <c r="Q149" s="1680"/>
      <c r="R149" s="1680"/>
      <c r="S149" s="1680"/>
      <c r="T149" s="1680"/>
      <c r="U149" s="1680"/>
      <c r="V149" s="1680"/>
      <c r="W149" s="1680"/>
      <c r="X149" s="138"/>
    </row>
    <row ht="18" customHeight="1" r="150" spans="1:24" s="74" customForma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ht="18" customHeight="1" r="151" spans="1:24" s="74" customForma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ht="18" customHeight="1" r="152" spans="1:24" s="74" customForma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ht="18" customHeight="1" r="153" spans="1:24" s="74" customForma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ht="45.75" customHeight="1" r="154" spans="1:24" s="74" customFormat="1" thickBot="1">
      <c r="A154" s="139"/>
      <c r="B154" s="1650" t="s">
        <v>147</v>
      </c>
      <c r="C154" s="1650"/>
      <c r="D154" s="1650"/>
      <c r="E154" s="1650"/>
      <c r="F154" s="1650"/>
      <c r="G154" s="1650"/>
      <c r="H154" s="1650"/>
      <c r="I154" s="1650"/>
      <c r="J154" s="1650"/>
      <c r="K154" s="1650"/>
      <c r="L154" s="1650"/>
      <c r="M154" s="1650"/>
      <c r="N154" s="1650"/>
      <c r="O154" s="1650"/>
      <c r="P154" s="1650"/>
      <c r="Q154" s="1650"/>
      <c r="R154" s="1650"/>
      <c r="S154" s="1650"/>
      <c r="T154" s="1650"/>
      <c r="U154" s="1650"/>
      <c r="V154" s="1650"/>
      <c r="W154" s="1650"/>
      <c r="X154" s="1650"/>
    </row>
    <row ht="36" customHeight="1" r="155" spans="1:24" s="76" customFormat="1" thickBot="1">
      <c r="A155" s="1671" t="s">
        <v>2056</v>
      </c>
      <c r="B155" s="1672"/>
      <c r="C155" s="1669" t="s">
        <v>412</v>
      </c>
      <c r="D155" s="1669"/>
      <c r="E155" s="1669"/>
      <c r="F155" s="1669"/>
      <c r="G155" s="1669"/>
      <c r="H155" s="1669"/>
      <c r="I155" s="1669"/>
      <c r="J155" s="1669"/>
      <c r="K155" s="1669"/>
      <c r="L155" s="1669"/>
      <c r="M155" s="1669"/>
      <c r="N155" s="1669"/>
      <c r="O155" s="1669"/>
      <c r="P155" s="1669"/>
      <c r="Q155" s="1669"/>
      <c r="R155" s="1669"/>
      <c r="S155" s="1669"/>
      <c r="T155" s="1669"/>
      <c r="U155" s="1669"/>
      <c r="V155" s="1669"/>
      <c r="W155" s="1669"/>
      <c r="X155" s="1669"/>
    </row>
    <row ht="18" customHeight="1" r="156" spans="1:24" s="74" customFormat="1">
      <c r="A156" s="1670" t="s">
        <v>102</v>
      </c>
      <c r="B156" s="1670"/>
      <c r="C156" s="1662" t="s">
        <v>148</v>
      </c>
      <c r="D156" s="1662"/>
      <c r="E156" s="1662"/>
      <c r="F156" s="1662"/>
      <c r="G156" s="1662"/>
      <c r="H156" s="1662"/>
      <c r="I156" s="1662"/>
      <c r="J156" s="1662"/>
      <c r="K156" s="1662"/>
      <c r="L156" s="1662"/>
      <c r="M156" s="1662"/>
      <c r="N156" s="1662"/>
      <c r="O156" s="1662"/>
      <c r="P156" s="1662"/>
      <c r="Q156" s="1662"/>
      <c r="R156" s="1662"/>
      <c r="S156" s="1662"/>
      <c r="T156" s="1662"/>
      <c r="U156" s="1662"/>
      <c r="V156" s="1662"/>
      <c r="W156" s="1662"/>
      <c r="X156" s="1662"/>
    </row>
    <row ht="36" customHeight="1" r="157" spans="1:24" s="74" customFormat="1">
      <c r="A157" s="1547" t="s">
        <v>103</v>
      </c>
      <c r="B157" s="1547"/>
      <c r="C157" s="1548" t="s">
        <v>149</v>
      </c>
      <c r="D157" s="1549"/>
      <c r="E157" s="1549"/>
      <c r="F157" s="1549"/>
      <c r="G157" s="1549"/>
      <c r="H157" s="1549"/>
      <c r="I157" s="1549"/>
      <c r="J157" s="1549"/>
      <c r="K157" s="1549"/>
      <c r="L157" s="1549"/>
      <c r="M157" s="1549"/>
      <c r="N157" s="1549"/>
      <c r="O157" s="1549"/>
      <c r="P157" s="1549"/>
      <c r="Q157" s="1549"/>
      <c r="R157" s="1549"/>
      <c r="S157" s="1549"/>
      <c r="T157" s="1549"/>
      <c r="U157" s="1549"/>
      <c r="V157" s="1549"/>
      <c r="W157" s="1549"/>
      <c r="X157" s="1549"/>
    </row>
    <row ht="36" customHeight="1" r="158" spans="1:24" s="74" customFormat="1">
      <c r="A158" s="1547"/>
      <c r="B158" s="1547"/>
      <c r="C158" s="1562" t="s">
        <v>903</v>
      </c>
      <c r="D158" s="1563"/>
      <c r="E158" s="1563"/>
      <c r="F158" s="1563"/>
      <c r="G158" s="1563"/>
      <c r="H158" s="1563"/>
      <c r="I158" s="1563"/>
      <c r="J158" s="1563"/>
      <c r="K158" s="1563"/>
      <c r="L158" s="1563"/>
      <c r="M158" s="1563"/>
      <c r="N158" s="1563"/>
      <c r="O158" s="1563"/>
      <c r="P158" s="1563"/>
      <c r="Q158" s="1563"/>
      <c r="R158" s="1563"/>
      <c r="S158" s="1563"/>
      <c r="T158" s="1563"/>
      <c r="U158" s="1563"/>
      <c r="V158" s="1563"/>
      <c r="W158" s="1563"/>
      <c r="X158" s="1563"/>
    </row>
    <row ht="36" customHeight="1" r="159" spans="1:24" s="74" customFormat="1">
      <c r="A159" s="1547"/>
      <c r="B159" s="1547"/>
      <c r="C159" s="1548" t="s">
        <v>380</v>
      </c>
      <c r="D159" s="1549"/>
      <c r="E159" s="1549"/>
      <c r="F159" s="1549"/>
      <c r="G159" s="1549"/>
      <c r="H159" s="1549"/>
      <c r="I159" s="1549"/>
      <c r="J159" s="1549"/>
      <c r="K159" s="1549"/>
      <c r="L159" s="1549"/>
      <c r="M159" s="1549"/>
      <c r="N159" s="1549"/>
      <c r="O159" s="1549"/>
      <c r="P159" s="1549"/>
      <c r="Q159" s="1549"/>
      <c r="R159" s="1549"/>
      <c r="S159" s="1549"/>
      <c r="T159" s="1549"/>
      <c r="U159" s="1549"/>
      <c r="V159" s="1549"/>
      <c r="W159" s="1549"/>
      <c r="X159" s="1549"/>
    </row>
    <row ht="36" customHeight="1" r="160" spans="1:24" s="74" customFormat="1">
      <c r="A160" s="1547"/>
      <c r="B160" s="1547"/>
      <c r="C160" s="1548" t="s">
        <v>381</v>
      </c>
      <c r="D160" s="1549"/>
      <c r="E160" s="1549"/>
      <c r="F160" s="1549"/>
      <c r="G160" s="1549"/>
      <c r="H160" s="1549"/>
      <c r="I160" s="1549"/>
      <c r="J160" s="1549"/>
      <c r="K160" s="1549"/>
      <c r="L160" s="1549"/>
      <c r="M160" s="1549"/>
      <c r="N160" s="1549"/>
      <c r="O160" s="1549"/>
      <c r="P160" s="1549"/>
      <c r="Q160" s="1549"/>
      <c r="R160" s="1549"/>
      <c r="S160" s="1549"/>
      <c r="T160" s="1549"/>
      <c r="U160" s="1549"/>
      <c r="V160" s="1549"/>
      <c r="W160" s="1549"/>
      <c r="X160" s="1549"/>
    </row>
    <row ht="36" customHeight="1" r="161" spans="1:24" s="74" customFormat="1">
      <c r="A161" s="1547"/>
      <c r="B161" s="1547"/>
      <c r="C161" s="1548" t="s">
        <v>382</v>
      </c>
      <c r="D161" s="1549"/>
      <c r="E161" s="1549"/>
      <c r="F161" s="1549"/>
      <c r="G161" s="1549"/>
      <c r="H161" s="1549"/>
      <c r="I161" s="1549"/>
      <c r="J161" s="1549"/>
      <c r="K161" s="1549"/>
      <c r="L161" s="1549"/>
      <c r="M161" s="1549"/>
      <c r="N161" s="1549"/>
      <c r="O161" s="1549"/>
      <c r="P161" s="1549"/>
      <c r="Q161" s="1549"/>
      <c r="R161" s="1549"/>
      <c r="S161" s="1549"/>
      <c r="T161" s="1549"/>
      <c r="U161" s="1549"/>
      <c r="V161" s="1549"/>
      <c r="W161" s="1549"/>
      <c r="X161" s="1549"/>
    </row>
    <row ht="36" customHeight="1" r="162" spans="1:24" s="74" customFormat="1">
      <c r="A162" s="1547"/>
      <c r="B162" s="1547"/>
      <c r="C162" s="1548" t="s">
        <v>904</v>
      </c>
      <c r="D162" s="1549"/>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row>
    <row ht="39.6" customHeight="1" r="163" spans="1:24" s="74" customFormat="1">
      <c r="A163" s="1547"/>
      <c r="B163" s="1547"/>
      <c r="C163" s="1548" t="s">
        <v>905</v>
      </c>
      <c r="D163" s="1549"/>
      <c r="E163" s="1549"/>
      <c r="F163" s="1549"/>
      <c r="G163" s="1549"/>
      <c r="H163" s="1549"/>
      <c r="I163" s="1549"/>
      <c r="J163" s="1549"/>
      <c r="K163" s="1549"/>
      <c r="L163" s="1549"/>
      <c r="M163" s="1549"/>
      <c r="N163" s="1549"/>
      <c r="O163" s="1549"/>
      <c r="P163" s="1549"/>
      <c r="Q163" s="1549"/>
      <c r="R163" s="1549"/>
      <c r="S163" s="1549"/>
      <c r="T163" s="1549"/>
      <c r="U163" s="1549"/>
      <c r="V163" s="1549"/>
      <c r="W163" s="1549"/>
      <c r="X163" s="1549"/>
    </row>
    <row ht="36" customHeight="1" r="164" spans="1:24" s="74" customFormat="1">
      <c r="A164" s="1547"/>
      <c r="B164" s="1547"/>
      <c r="C164" s="1548" t="s">
        <v>906</v>
      </c>
      <c r="D164" s="1549"/>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row>
    <row ht="36" customHeight="1" r="165" spans="1:24" s="74" customFormat="1">
      <c r="A165" s="1547"/>
      <c r="B165" s="1547"/>
      <c r="C165" s="1562" t="s">
        <v>907</v>
      </c>
      <c r="D165" s="1563"/>
      <c r="E165" s="1563"/>
      <c r="F165" s="1563"/>
      <c r="G165" s="1563"/>
      <c r="H165" s="1563"/>
      <c r="I165" s="1563"/>
      <c r="J165" s="1563"/>
      <c r="K165" s="1563"/>
      <c r="L165" s="1563"/>
      <c r="M165" s="1563"/>
      <c r="N165" s="1563"/>
      <c r="O165" s="1563"/>
      <c r="P165" s="1563"/>
      <c r="Q165" s="1563"/>
      <c r="R165" s="1563"/>
      <c r="S165" s="1563"/>
      <c r="T165" s="1563"/>
      <c r="U165" s="1563"/>
      <c r="V165" s="1563"/>
      <c r="W165" s="1563"/>
      <c r="X165" s="1563"/>
    </row>
    <row ht="18" customHeight="1" r="166" spans="1:24" s="74" customForma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ht="18" customHeight="1" r="167" spans="1:24" s="74" customForma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ht="18" customHeight="1" r="168" spans="1:24" s="74" customFormat="1">
      <c r="A168" s="1621" t="s">
        <v>148</v>
      </c>
      <c r="B168" s="1621"/>
      <c r="C168" s="1621"/>
      <c r="D168" s="1621"/>
      <c r="E168" s="1621"/>
      <c r="F168" s="1621"/>
      <c r="G168" s="1621"/>
      <c r="H168" s="1621"/>
      <c r="I168" s="1621"/>
      <c r="J168" s="1621"/>
      <c r="K168" s="1621"/>
      <c r="L168" s="1621"/>
      <c r="M168" s="1621"/>
      <c r="N168" s="1621"/>
      <c r="O168" s="1621"/>
      <c r="P168" s="1621"/>
      <c r="Q168" s="1621"/>
      <c r="R168" s="1621"/>
      <c r="S168" s="1621"/>
      <c r="T168" s="1621"/>
      <c r="U168" s="1621"/>
      <c r="V168" s="1621"/>
      <c r="W168" s="1621"/>
      <c r="X168" s="1621"/>
    </row>
    <row ht="18" customHeight="1" r="169" spans="1:24" s="74" customFormat="1">
      <c r="A169" s="1858" t="s">
        <v>151</v>
      </c>
      <c r="B169" s="1858"/>
      <c r="C169" s="1858"/>
      <c r="D169" s="1819" t="s">
        <v>344</v>
      </c>
      <c r="E169" s="1820"/>
      <c r="F169" s="1820"/>
      <c r="G169" s="159"/>
      <c r="H169" s="1834" t="s">
        <v>103</v>
      </c>
      <c r="I169" s="1547"/>
      <c r="J169" s="1819" t="s">
        <v>345</v>
      </c>
      <c r="K169" s="1820"/>
      <c r="L169" s="1820"/>
      <c r="M169" s="1820"/>
      <c r="N169" s="1834" t="s">
        <v>103</v>
      </c>
      <c r="O169" s="1547"/>
      <c r="P169" s="1819" t="s">
        <v>2444</v>
      </c>
      <c r="Q169" s="1820"/>
      <c r="R169" s="1820"/>
      <c r="S169" s="1835"/>
      <c r="T169" s="1835"/>
      <c r="U169" s="1835"/>
      <c r="V169" s="1835"/>
      <c r="W169" s="1835"/>
      <c r="X169" s="968" t="s">
        <v>348</v>
      </c>
    </row>
    <row ht="18" customHeight="1" r="170" spans="1:24" s="74" customFormat="1">
      <c r="A170" s="1858" t="s">
        <v>152</v>
      </c>
      <c r="B170" s="1858"/>
      <c r="C170" s="1858"/>
      <c r="D170" s="1819" t="s">
        <v>346</v>
      </c>
      <c r="E170" s="1820"/>
      <c r="F170" s="1820"/>
      <c r="G170" s="159"/>
      <c r="H170" s="1834" t="s">
        <v>103</v>
      </c>
      <c r="I170" s="1547"/>
      <c r="J170" s="1819" t="s">
        <v>345</v>
      </c>
      <c r="K170" s="1820"/>
      <c r="L170" s="1820"/>
      <c r="M170" s="1820"/>
      <c r="N170" s="1834"/>
      <c r="O170" s="1547"/>
      <c r="P170" s="1819" t="s">
        <v>2444</v>
      </c>
      <c r="Q170" s="1820"/>
      <c r="R170" s="1820"/>
      <c r="S170" s="1835"/>
      <c r="T170" s="1835"/>
      <c r="U170" s="1835"/>
      <c r="V170" s="1835"/>
      <c r="W170" s="1835"/>
      <c r="X170" s="968" t="s">
        <v>348</v>
      </c>
    </row>
    <row ht="18" customHeight="1" r="171" spans="1:24" s="74" customFormat="1">
      <c r="A171" s="1858" t="s">
        <v>153</v>
      </c>
      <c r="B171" s="1858"/>
      <c r="C171" s="1858"/>
      <c r="D171" s="1684" t="s">
        <v>354</v>
      </c>
      <c r="E171" s="1684"/>
      <c r="F171" s="1684"/>
      <c r="G171" s="1684"/>
      <c r="H171" s="1684"/>
      <c r="I171" s="1684"/>
      <c r="J171" s="1684"/>
      <c r="K171" s="1684"/>
      <c r="L171" s="1684"/>
      <c r="M171" s="1684"/>
      <c r="N171" s="1684"/>
      <c r="O171" s="1684"/>
      <c r="P171" s="1684"/>
      <c r="Q171" s="1684"/>
      <c r="R171" s="1684"/>
      <c r="S171" s="1684"/>
      <c r="T171" s="1684"/>
      <c r="U171" s="1684"/>
      <c r="V171" s="1684"/>
      <c r="W171" s="1684"/>
      <c r="X171" s="1684"/>
    </row>
    <row ht="18" customHeight="1" r="172" spans="1:24" s="74" customForma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ht="18" customHeight="1" r="173" spans="1:24" s="74" customForma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ht="18" customHeight="1" r="174" spans="1:24" s="74" customForma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ht="18" customHeight="1" r="175" spans="1:24" s="74" customForma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ht="18" customHeight="1" r="176" spans="1:24" s="74" customFormat="1">
      <c r="A176" s="1546" t="s">
        <v>102</v>
      </c>
      <c r="B176" s="1546"/>
      <c r="C176" s="1662" t="s">
        <v>148</v>
      </c>
      <c r="D176" s="1662"/>
      <c r="E176" s="1662"/>
      <c r="F176" s="1662"/>
      <c r="G176" s="1662"/>
      <c r="H176" s="1662"/>
      <c r="I176" s="1662"/>
      <c r="J176" s="1662"/>
      <c r="K176" s="1662"/>
      <c r="L176" s="1662"/>
      <c r="M176" s="1662"/>
      <c r="N176" s="1662"/>
      <c r="O176" s="1662"/>
      <c r="P176" s="1662"/>
      <c r="Q176" s="1662"/>
      <c r="R176" s="1662"/>
      <c r="S176" s="1662"/>
      <c r="T176" s="1662"/>
      <c r="U176" s="1662"/>
      <c r="V176" s="1662"/>
      <c r="W176" s="1662"/>
      <c r="X176" s="1662"/>
    </row>
    <row ht="36" customHeight="1" r="177" spans="1:24" s="74" customFormat="1">
      <c r="A177" s="1547" t="s">
        <v>103</v>
      </c>
      <c r="B177" s="1547"/>
      <c r="C177" s="1548" t="s">
        <v>156</v>
      </c>
      <c r="D177" s="1549"/>
      <c r="E177" s="1549"/>
      <c r="F177" s="1549"/>
      <c r="G177" s="1549"/>
      <c r="H177" s="1549"/>
      <c r="I177" s="1549"/>
      <c r="J177" s="1549"/>
      <c r="K177" s="1549"/>
      <c r="L177" s="1549"/>
      <c r="M177" s="1549"/>
      <c r="N177" s="1549"/>
      <c r="O177" s="1549"/>
      <c r="P177" s="1549"/>
      <c r="Q177" s="1549"/>
      <c r="R177" s="1549"/>
      <c r="S177" s="1549"/>
      <c r="T177" s="1549"/>
      <c r="U177" s="1549"/>
      <c r="V177" s="1549"/>
      <c r="W177" s="1549"/>
      <c r="X177" s="1549"/>
    </row>
    <row ht="36" customHeight="1" r="178" spans="1:24" s="74" customFormat="1">
      <c r="A178" s="1547"/>
      <c r="B178" s="1547"/>
      <c r="C178" s="1562" t="s">
        <v>383</v>
      </c>
      <c r="D178" s="1563"/>
      <c r="E178" s="1563"/>
      <c r="F178" s="1563"/>
      <c r="G178" s="1563"/>
      <c r="H178" s="1563"/>
      <c r="I178" s="1563"/>
      <c r="J178" s="1563"/>
      <c r="K178" s="1563"/>
      <c r="L178" s="1563"/>
      <c r="M178" s="1563"/>
      <c r="N178" s="1563"/>
      <c r="O178" s="1563"/>
      <c r="P178" s="1563"/>
      <c r="Q178" s="1563"/>
      <c r="R178" s="1563"/>
      <c r="S178" s="1563"/>
      <c r="T178" s="1563"/>
      <c r="U178" s="1563"/>
      <c r="V178" s="1563"/>
      <c r="W178" s="1563"/>
      <c r="X178" s="1563"/>
    </row>
    <row ht="36" customHeight="1" r="179" spans="1:24" s="74" customFormat="1">
      <c r="A179" s="1547"/>
      <c r="B179" s="1547"/>
      <c r="C179" s="1562" t="s">
        <v>385</v>
      </c>
      <c r="D179" s="1563"/>
      <c r="E179" s="1563"/>
      <c r="F179" s="1563"/>
      <c r="G179" s="1563"/>
      <c r="H179" s="1563"/>
      <c r="I179" s="1563"/>
      <c r="J179" s="1563"/>
      <c r="K179" s="1563"/>
      <c r="L179" s="1563"/>
      <c r="M179" s="1563"/>
      <c r="N179" s="1563"/>
      <c r="O179" s="1563"/>
      <c r="P179" s="1563"/>
      <c r="Q179" s="1563"/>
      <c r="R179" s="1563"/>
      <c r="S179" s="1563"/>
      <c r="T179" s="1563"/>
      <c r="U179" s="1563"/>
      <c r="V179" s="1563"/>
      <c r="W179" s="1563"/>
      <c r="X179" s="1563"/>
    </row>
    <row ht="36" customHeight="1" r="180" spans="1:24" s="74" customFormat="1">
      <c r="A180" s="1547" t="s">
        <v>103</v>
      </c>
      <c r="B180" s="1547"/>
      <c r="C180" s="1562" t="s">
        <v>386</v>
      </c>
      <c r="D180" s="1563"/>
      <c r="E180" s="1563"/>
      <c r="F180" s="1563"/>
      <c r="G180" s="1563"/>
      <c r="H180" s="1563"/>
      <c r="I180" s="1563"/>
      <c r="J180" s="1563"/>
      <c r="K180" s="1563"/>
      <c r="L180" s="1563"/>
      <c r="M180" s="1563"/>
      <c r="N180" s="1563"/>
      <c r="O180" s="1563"/>
      <c r="P180" s="1563"/>
      <c r="Q180" s="1563"/>
      <c r="R180" s="1563"/>
      <c r="S180" s="1563"/>
      <c r="T180" s="1563"/>
      <c r="U180" s="1563"/>
      <c r="V180" s="1563"/>
      <c r="W180" s="1563"/>
      <c r="X180" s="1563"/>
    </row>
    <row ht="36" customHeight="1" r="181" spans="1:24" s="74" customFormat="1">
      <c r="A181" s="1547"/>
      <c r="B181" s="1547"/>
      <c r="C181" s="1562" t="s">
        <v>387</v>
      </c>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row>
    <row ht="36" customHeight="1" r="182" spans="1:24" s="74" customFormat="1">
      <c r="A182" s="1547"/>
      <c r="B182" s="1547"/>
      <c r="C182" s="1562" t="s">
        <v>388</v>
      </c>
      <c r="D182" s="1563"/>
      <c r="E182" s="1563"/>
      <c r="F182" s="1563"/>
      <c r="G182" s="1563"/>
      <c r="H182" s="1563"/>
      <c r="I182" s="1563"/>
      <c r="J182" s="1563"/>
      <c r="K182" s="1563"/>
      <c r="L182" s="1563"/>
      <c r="M182" s="1563"/>
      <c r="N182" s="1563"/>
      <c r="O182" s="1563"/>
      <c r="P182" s="1563"/>
      <c r="Q182" s="1563"/>
      <c r="R182" s="1563"/>
      <c r="S182" s="1563"/>
      <c r="T182" s="1563"/>
      <c r="U182" s="1563"/>
      <c r="V182" s="1563"/>
      <c r="W182" s="1563"/>
      <c r="X182" s="1563"/>
    </row>
    <row ht="36" customHeight="1" r="183" spans="1:24" s="74" customFormat="1">
      <c r="A183" s="1547" t="s">
        <v>103</v>
      </c>
      <c r="B183" s="1547"/>
      <c r="C183" s="1562" t="s">
        <v>389</v>
      </c>
      <c r="D183" s="1563"/>
      <c r="E183" s="1563"/>
      <c r="F183" s="1563"/>
      <c r="G183" s="1563"/>
      <c r="H183" s="1563"/>
      <c r="I183" s="1563"/>
      <c r="J183" s="1563"/>
      <c r="K183" s="1563"/>
      <c r="L183" s="1563"/>
      <c r="M183" s="1563"/>
      <c r="N183" s="1563"/>
      <c r="O183" s="1563"/>
      <c r="P183" s="1563"/>
      <c r="Q183" s="1563"/>
      <c r="R183" s="1563"/>
      <c r="S183" s="1563"/>
      <c r="T183" s="1563"/>
      <c r="U183" s="1563"/>
      <c r="V183" s="1563"/>
      <c r="W183" s="1563"/>
      <c r="X183" s="1563"/>
    </row>
    <row ht="36" customHeight="1" r="184" spans="1:24" s="74" customFormat="1">
      <c r="A184" s="1547"/>
      <c r="B184" s="1547"/>
      <c r="C184" s="1562" t="s">
        <v>390</v>
      </c>
      <c r="D184" s="1563"/>
      <c r="E184" s="1563"/>
      <c r="F184" s="1563"/>
      <c r="G184" s="1563"/>
      <c r="H184" s="1563"/>
      <c r="I184" s="1563"/>
      <c r="J184" s="1563"/>
      <c r="K184" s="1563"/>
      <c r="L184" s="1563"/>
      <c r="M184" s="1563"/>
      <c r="N184" s="1563"/>
      <c r="O184" s="1563"/>
      <c r="P184" s="1563"/>
      <c r="Q184" s="1563"/>
      <c r="R184" s="1563"/>
      <c r="S184" s="1563"/>
      <c r="T184" s="1563"/>
      <c r="U184" s="1563"/>
      <c r="V184" s="1563"/>
      <c r="W184" s="1563"/>
      <c r="X184" s="1563"/>
    </row>
    <row ht="36" customHeight="1" r="185" spans="1:24" s="74" customFormat="1">
      <c r="A185" s="1547" t="s">
        <v>103</v>
      </c>
      <c r="B185" s="1547"/>
      <c r="C185" s="1562" t="s">
        <v>384</v>
      </c>
      <c r="D185" s="1563"/>
      <c r="E185" s="1563"/>
      <c r="F185" s="1563"/>
      <c r="G185" s="1563"/>
      <c r="H185" s="1563"/>
      <c r="I185" s="1563"/>
      <c r="J185" s="1563"/>
      <c r="K185" s="1563"/>
      <c r="L185" s="1563"/>
      <c r="M185" s="1563"/>
      <c r="N185" s="1563"/>
      <c r="O185" s="1563"/>
      <c r="P185" s="1563"/>
      <c r="Q185" s="1563"/>
      <c r="R185" s="1563"/>
      <c r="S185" s="1563"/>
      <c r="T185" s="1563"/>
      <c r="U185" s="1563"/>
      <c r="V185" s="1563"/>
      <c r="W185" s="1563"/>
      <c r="X185" s="1563"/>
    </row>
    <row ht="36" customHeight="1" r="186" spans="1:24" s="74" customFormat="1">
      <c r="A186" s="1547"/>
      <c r="B186" s="1547"/>
      <c r="C186" s="1832" t="s">
        <v>157</v>
      </c>
      <c r="D186" s="1833"/>
      <c r="E186" s="1833"/>
      <c r="F186" s="1833"/>
      <c r="G186" s="1833"/>
      <c r="H186" s="1833"/>
      <c r="I186" s="1833"/>
      <c r="J186" s="1833"/>
      <c r="K186" s="1833"/>
      <c r="L186" s="1833"/>
      <c r="M186" s="1833"/>
      <c r="N186" s="1833"/>
      <c r="O186" s="1833"/>
      <c r="P186" s="1833"/>
      <c r="Q186" s="1833"/>
      <c r="R186" s="1833"/>
      <c r="S186" s="1833"/>
      <c r="T186" s="1833"/>
      <c r="U186" s="1833"/>
      <c r="V186" s="1833"/>
      <c r="W186" s="1833"/>
      <c r="X186" s="1833"/>
    </row>
    <row ht="19.9" customHeight="1" r="187" spans="1:24" s="78" customFormat="1">
      <c r="A187" s="1821" t="s">
        <v>2466</v>
      </c>
      <c r="B187" s="1821"/>
      <c r="C187" s="1822"/>
      <c r="D187" s="1822"/>
      <c r="E187" s="1822"/>
      <c r="F187" s="1822"/>
      <c r="G187" s="1822"/>
      <c r="H187" s="1822"/>
      <c r="I187" s="1822"/>
      <c r="J187" s="1822"/>
      <c r="K187" s="1822"/>
      <c r="L187" s="1822"/>
      <c r="M187" s="1822"/>
      <c r="N187" s="1822"/>
      <c r="O187" s="1822"/>
      <c r="P187" s="1822"/>
      <c r="Q187" s="1822"/>
      <c r="R187" s="1822"/>
      <c r="S187" s="1822"/>
      <c r="T187" s="1822"/>
      <c r="U187" s="1822"/>
      <c r="V187" s="1822"/>
      <c r="W187" s="1822"/>
      <c r="X187" s="1822"/>
    </row>
    <row ht="19.9" customHeight="1" r="188" spans="1:24" s="74" customFormat="1">
      <c r="A188" s="1821" t="s">
        <v>2467</v>
      </c>
      <c r="B188" s="1821"/>
      <c r="C188" s="1821"/>
      <c r="D188" s="1821"/>
      <c r="E188" s="1821"/>
      <c r="F188" s="1821"/>
      <c r="G188" s="1821"/>
      <c r="H188" s="1821"/>
      <c r="I188" s="1821"/>
      <c r="J188" s="1821"/>
      <c r="K188" s="1821"/>
      <c r="L188" s="1821"/>
      <c r="M188" s="1821"/>
      <c r="N188" s="1821"/>
      <c r="O188" s="1821"/>
      <c r="P188" s="1821"/>
      <c r="Q188" s="1821"/>
      <c r="R188" s="1821"/>
      <c r="S188" s="1821"/>
      <c r="T188" s="1821"/>
      <c r="U188" s="1821"/>
      <c r="V188" s="1821"/>
      <c r="W188" s="1821"/>
      <c r="X188" s="1821"/>
    </row>
    <row ht="18" customHeight="1" r="189" spans="1:24" s="74" customFormat="1">
      <c r="A189" s="160"/>
      <c r="B189" s="161" t="s">
        <v>54</v>
      </c>
      <c r="C189" s="155" t="s">
        <v>2468</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ht="17.45" customHeight="1" r="190" spans="1:24" s="76" customFormat="1">
      <c r="A190" s="162"/>
      <c r="B190" s="163" t="s">
        <v>54</v>
      </c>
      <c r="C190" s="1590" t="s">
        <v>158</v>
      </c>
      <c r="D190" s="1590"/>
      <c r="E190" s="1590"/>
      <c r="F190" s="1590"/>
      <c r="G190" s="1590"/>
      <c r="H190" s="1590"/>
      <c r="I190" s="1590"/>
      <c r="J190" s="1590"/>
      <c r="K190" s="1590"/>
      <c r="L190" s="1590"/>
      <c r="M190" s="1590"/>
      <c r="N190" s="1590"/>
      <c r="O190" s="1590"/>
      <c r="P190" s="1590"/>
      <c r="Q190" s="1590"/>
      <c r="R190" s="1590"/>
      <c r="S190" s="1590"/>
      <c r="T190" s="1590"/>
      <c r="U190" s="1590"/>
      <c r="V190" s="1590"/>
      <c r="W190" s="1590"/>
      <c r="X190" s="1590"/>
    </row>
    <row ht="18" customHeight="1" r="191" spans="1:24" s="74" customForma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ht="18" customHeight="1" r="192" spans="1:24" s="74" customForma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ht="36" customHeight="1" r="193" spans="1:24" s="79" customFormat="1">
      <c r="A193" s="1815" t="s">
        <v>409</v>
      </c>
      <c r="B193" s="1815"/>
      <c r="C193" s="1815"/>
      <c r="D193" s="1815"/>
      <c r="E193" s="1815"/>
      <c r="F193" s="1815"/>
      <c r="G193" s="1815"/>
      <c r="H193" s="1815"/>
      <c r="I193" s="1815"/>
      <c r="J193" s="1815"/>
      <c r="K193" s="1815"/>
      <c r="L193" s="1815"/>
      <c r="M193" s="1815"/>
      <c r="N193" s="1815"/>
      <c r="O193" s="1815"/>
      <c r="P193" s="1815"/>
      <c r="Q193" s="1815"/>
      <c r="R193" s="1815"/>
      <c r="S193" s="1815"/>
      <c r="T193" s="1815"/>
      <c r="U193" s="1815"/>
      <c r="V193" s="1815"/>
      <c r="W193" s="1815"/>
      <c r="X193" s="1815"/>
    </row>
    <row ht="18" customHeight="1" r="194" spans="1:24" s="74" customFormat="1">
      <c r="A194" s="139"/>
      <c r="B194" s="1823" t="s">
        <v>159</v>
      </c>
      <c r="C194" s="1824"/>
      <c r="D194" s="1824"/>
      <c r="E194" s="1824"/>
      <c r="F194" s="1824"/>
      <c r="G194" s="1824"/>
      <c r="H194" s="1824"/>
      <c r="I194" s="1824"/>
      <c r="J194" s="1824"/>
      <c r="K194" s="1824"/>
      <c r="L194" s="1824"/>
      <c r="M194" s="1824"/>
      <c r="N194" s="1824"/>
      <c r="O194" s="1824"/>
      <c r="P194" s="1824"/>
      <c r="Q194" s="1824"/>
      <c r="R194" s="1824"/>
      <c r="S194" s="1824"/>
      <c r="T194" s="1824"/>
      <c r="U194" s="1824"/>
      <c r="V194" s="1824"/>
      <c r="W194" s="1825"/>
      <c r="X194" s="138"/>
    </row>
    <row ht="18" customHeight="1" r="195" spans="1:24" s="74" customFormat="1">
      <c r="A195" s="139"/>
      <c r="B195" s="1826"/>
      <c r="C195" s="1827"/>
      <c r="D195" s="1827"/>
      <c r="E195" s="1827"/>
      <c r="F195" s="1827"/>
      <c r="G195" s="1827"/>
      <c r="H195" s="1827"/>
      <c r="I195" s="1827"/>
      <c r="J195" s="1827"/>
      <c r="K195" s="1827"/>
      <c r="L195" s="1827"/>
      <c r="M195" s="1827"/>
      <c r="N195" s="1827"/>
      <c r="O195" s="1827"/>
      <c r="P195" s="1827"/>
      <c r="Q195" s="1827"/>
      <c r="R195" s="1827"/>
      <c r="S195" s="1827"/>
      <c r="T195" s="1827"/>
      <c r="U195" s="1827"/>
      <c r="V195" s="1827"/>
      <c r="W195" s="1828"/>
      <c r="X195" s="138"/>
    </row>
    <row ht="115.35" customHeight="1" r="196" spans="1:24" s="74" customFormat="1">
      <c r="A196" s="139"/>
      <c r="B196" s="1826"/>
      <c r="C196" s="1827"/>
      <c r="D196" s="1827"/>
      <c r="E196" s="1827"/>
      <c r="F196" s="1827"/>
      <c r="G196" s="1827"/>
      <c r="H196" s="1827"/>
      <c r="I196" s="1827"/>
      <c r="J196" s="1827"/>
      <c r="K196" s="1827"/>
      <c r="L196" s="1827"/>
      <c r="M196" s="1827"/>
      <c r="N196" s="1827"/>
      <c r="O196" s="1827"/>
      <c r="P196" s="1827"/>
      <c r="Q196" s="1827"/>
      <c r="R196" s="1827"/>
      <c r="S196" s="1827"/>
      <c r="T196" s="1827"/>
      <c r="U196" s="1827"/>
      <c r="V196" s="1827"/>
      <c r="W196" s="1828"/>
      <c r="X196" s="138"/>
    </row>
    <row ht="157.5" customHeight="1" r="197" spans="1:24" s="74" customFormat="1">
      <c r="A197" s="139"/>
      <c r="B197" s="1829"/>
      <c r="C197" s="1830"/>
      <c r="D197" s="1830"/>
      <c r="E197" s="1830"/>
      <c r="F197" s="1830"/>
      <c r="G197" s="1830"/>
      <c r="H197" s="1830"/>
      <c r="I197" s="1830"/>
      <c r="J197" s="1830"/>
      <c r="K197" s="1830"/>
      <c r="L197" s="1830"/>
      <c r="M197" s="1830"/>
      <c r="N197" s="1830"/>
      <c r="O197" s="1830"/>
      <c r="P197" s="1830"/>
      <c r="Q197" s="1830"/>
      <c r="R197" s="1830"/>
      <c r="S197" s="1830"/>
      <c r="T197" s="1830"/>
      <c r="U197" s="1830"/>
      <c r="V197" s="1830"/>
      <c r="W197" s="1831"/>
      <c r="X197" s="138"/>
    </row>
    <row ht="18" customHeight="1" r="198" spans="1:24" s="74" customForma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ht="18" customHeight="1" r="199" spans="1:24" s="74" customForma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ht="18" customHeight="1" r="200" spans="1:24" s="74" customFormat="1">
      <c r="A200" s="1560" t="s">
        <v>2060</v>
      </c>
      <c r="B200" s="1560"/>
      <c r="C200" s="1560"/>
      <c r="D200" s="1560"/>
      <c r="E200" s="1560"/>
      <c r="F200" s="1560"/>
      <c r="G200" s="874"/>
      <c r="H200" s="1561" t="s">
        <v>2061</v>
      </c>
      <c r="I200" s="1561"/>
      <c r="J200" s="1561"/>
      <c r="K200" s="1560" t="s">
        <v>2062</v>
      </c>
      <c r="L200" s="1560"/>
      <c r="M200" s="1560"/>
      <c r="N200" s="1560"/>
      <c r="O200" s="1560"/>
      <c r="P200" s="874"/>
      <c r="Q200" s="874"/>
      <c r="R200" s="874"/>
      <c r="S200" s="874"/>
      <c r="T200" s="874"/>
      <c r="U200" s="874"/>
      <c r="V200" s="874"/>
      <c r="W200" s="874"/>
      <c r="X200" s="138"/>
    </row>
    <row ht="13.9" customHeight="1" r="201" spans="1:24" s="74" customForma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ht="18" customHeight="1" r="202" spans="1:24" s="74" customForma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ht="10.15" customHeight="1" r="203" spans="1:24" s="74" customForma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ht="18" customHeight="1" r="204" spans="1:24" s="74" customFormat="1">
      <c r="A204" s="1621"/>
      <c r="B204" s="1621"/>
      <c r="C204" s="1662" t="s">
        <v>161</v>
      </c>
      <c r="D204" s="1662"/>
      <c r="E204" s="1662"/>
      <c r="F204" s="1662"/>
      <c r="G204" s="1662"/>
      <c r="H204" s="1662"/>
      <c r="I204" s="1662"/>
      <c r="J204" s="1583" t="s">
        <v>162</v>
      </c>
      <c r="K204" s="1583"/>
      <c r="L204" s="1583"/>
      <c r="M204" s="1583"/>
      <c r="N204" s="1583"/>
      <c r="O204" s="1583"/>
      <c r="P204" s="1583"/>
      <c r="Q204" s="154"/>
      <c r="R204" s="1663" t="s">
        <v>163</v>
      </c>
      <c r="S204" s="1569"/>
      <c r="T204" s="1569"/>
      <c r="U204" s="1569"/>
      <c r="V204" s="1569"/>
      <c r="W204" s="1569"/>
      <c r="X204" s="1565"/>
    </row>
    <row ht="20.25" customHeight="1" r="205" spans="1:24" s="74" customFormat="1">
      <c r="A205" s="1661" t="s">
        <v>164</v>
      </c>
      <c r="B205" s="1661"/>
      <c r="C205" s="1531" t="s">
        <v>165</v>
      </c>
      <c r="D205" s="1532"/>
      <c r="E205" s="1532"/>
      <c r="F205" s="1532"/>
      <c r="G205" s="1532"/>
      <c r="H205" s="1532"/>
      <c r="I205" s="1533"/>
      <c r="J205" s="1543" t="s">
        <v>908</v>
      </c>
      <c r="K205" s="1543"/>
      <c r="L205" s="1543"/>
      <c r="M205" s="1543"/>
      <c r="N205" s="1543"/>
      <c r="O205" s="1543"/>
      <c r="P205" s="1543"/>
      <c r="Q205" s="409"/>
      <c r="R205" s="1540">
        <v>300000</v>
      </c>
      <c r="S205" s="1541"/>
      <c r="T205" s="1541"/>
      <c r="U205" s="1541"/>
      <c r="V205" s="1541"/>
      <c r="W205" s="1541"/>
      <c r="X205" s="1542"/>
    </row>
    <row ht="20.25" customHeight="1" r="206" spans="1:24" s="74" customFormat="1">
      <c r="A206" s="1661"/>
      <c r="B206" s="1661"/>
      <c r="C206" s="1537"/>
      <c r="D206" s="1538"/>
      <c r="E206" s="1538"/>
      <c r="F206" s="1538"/>
      <c r="G206" s="1538"/>
      <c r="H206" s="1538"/>
      <c r="I206" s="1539"/>
      <c r="J206" s="1556" t="s">
        <v>909</v>
      </c>
      <c r="K206" s="1557"/>
      <c r="L206" s="1557"/>
      <c r="M206" s="1557"/>
      <c r="N206" s="1557"/>
      <c r="O206" s="1557"/>
      <c r="P206" s="1558"/>
      <c r="Q206" s="409"/>
      <c r="R206" s="1540">
        <v>30000</v>
      </c>
      <c r="S206" s="1541"/>
      <c r="T206" s="1541"/>
      <c r="U206" s="1541"/>
      <c r="V206" s="1541"/>
      <c r="W206" s="1541"/>
      <c r="X206" s="1542"/>
    </row>
    <row ht="20.25" customHeight="1" r="207" spans="1:24" s="74" customFormat="1">
      <c r="A207" s="1661"/>
      <c r="B207" s="1661"/>
      <c r="C207" s="1531" t="s">
        <v>166</v>
      </c>
      <c r="D207" s="1532"/>
      <c r="E207" s="1532"/>
      <c r="F207" s="1532"/>
      <c r="G207" s="1532"/>
      <c r="H207" s="1532"/>
      <c r="I207" s="1533"/>
      <c r="J207" s="1543" t="s">
        <v>910</v>
      </c>
      <c r="K207" s="1543"/>
      <c r="L207" s="1543"/>
      <c r="M207" s="1543"/>
      <c r="N207" s="1543"/>
      <c r="O207" s="1543"/>
      <c r="P207" s="1543"/>
      <c r="Q207" s="409"/>
      <c r="R207" s="1540">
        <v>20000</v>
      </c>
      <c r="S207" s="1541"/>
      <c r="T207" s="1541"/>
      <c r="U207" s="1541"/>
      <c r="V207" s="1541"/>
      <c r="W207" s="1541"/>
      <c r="X207" s="1542"/>
    </row>
    <row ht="20.25" customHeight="1" r="208" spans="1:24" s="74" customFormat="1">
      <c r="A208" s="1661"/>
      <c r="B208" s="1661"/>
      <c r="C208" s="1534"/>
      <c r="D208" s="1535"/>
      <c r="E208" s="1535"/>
      <c r="F208" s="1535"/>
      <c r="G208" s="1535"/>
      <c r="H208" s="1535"/>
      <c r="I208" s="1536"/>
      <c r="J208" s="1543" t="s">
        <v>911</v>
      </c>
      <c r="K208" s="1543"/>
      <c r="L208" s="1543"/>
      <c r="M208" s="1543"/>
      <c r="N208" s="1543"/>
      <c r="O208" s="1543"/>
      <c r="P208" s="1543"/>
      <c r="Q208" s="409"/>
      <c r="R208" s="1540">
        <v>100000</v>
      </c>
      <c r="S208" s="1541"/>
      <c r="T208" s="1541"/>
      <c r="U208" s="1541"/>
      <c r="V208" s="1541"/>
      <c r="W208" s="1541"/>
      <c r="X208" s="1542"/>
    </row>
    <row ht="20.25" customHeight="1" r="209" spans="1:24" s="74" customFormat="1">
      <c r="A209" s="1661"/>
      <c r="B209" s="1661"/>
      <c r="C209" s="1534"/>
      <c r="D209" s="1535"/>
      <c r="E209" s="1535"/>
      <c r="F209" s="1535"/>
      <c r="G209" s="1535"/>
      <c r="H209" s="1535"/>
      <c r="I209" s="1536"/>
      <c r="J209" s="1543" t="s">
        <v>912</v>
      </c>
      <c r="K209" s="1543"/>
      <c r="L209" s="1543"/>
      <c r="M209" s="1543"/>
      <c r="N209" s="1543"/>
      <c r="O209" s="1543"/>
      <c r="P209" s="1543"/>
      <c r="Q209" s="409"/>
      <c r="R209" s="1540">
        <v>100000</v>
      </c>
      <c r="S209" s="1541"/>
      <c r="T209" s="1541"/>
      <c r="U209" s="1541"/>
      <c r="V209" s="1541"/>
      <c r="W209" s="1541"/>
      <c r="X209" s="1542"/>
    </row>
    <row ht="20.25" customHeight="1" r="210" spans="1:24" s="74" customFormat="1">
      <c r="A210" s="1661"/>
      <c r="B210" s="1661"/>
      <c r="C210" s="1537"/>
      <c r="D210" s="1538"/>
      <c r="E210" s="1538"/>
      <c r="F210" s="1538"/>
      <c r="G210" s="1538"/>
      <c r="H210" s="1538"/>
      <c r="I210" s="1539"/>
      <c r="J210" s="1543" t="s">
        <v>913</v>
      </c>
      <c r="K210" s="1543"/>
      <c r="L210" s="1543"/>
      <c r="M210" s="1543"/>
      <c r="N210" s="1543"/>
      <c r="O210" s="1543"/>
      <c r="P210" s="1543"/>
      <c r="Q210" s="409"/>
      <c r="R210" s="1540">
        <v>20000</v>
      </c>
      <c r="S210" s="1541"/>
      <c r="T210" s="1541"/>
      <c r="U210" s="1541"/>
      <c r="V210" s="1541"/>
      <c r="W210" s="1541"/>
      <c r="X210" s="1542"/>
    </row>
    <row ht="20.25" customHeight="1" r="211" spans="1:24" s="74" customFormat="1">
      <c r="A211" s="1661"/>
      <c r="B211" s="1661"/>
      <c r="C211" s="1531" t="s">
        <v>167</v>
      </c>
      <c r="D211" s="1532"/>
      <c r="E211" s="1532"/>
      <c r="F211" s="1532"/>
      <c r="G211" s="1532"/>
      <c r="H211" s="1532"/>
      <c r="I211" s="1533"/>
      <c r="J211" s="1543" t="s">
        <v>914</v>
      </c>
      <c r="K211" s="1543"/>
      <c r="L211" s="1543"/>
      <c r="M211" s="1543"/>
      <c r="N211" s="1543"/>
      <c r="O211" s="1543"/>
      <c r="P211" s="1543"/>
      <c r="Q211" s="409"/>
      <c r="R211" s="1540">
        <v>1000000</v>
      </c>
      <c r="S211" s="1541"/>
      <c r="T211" s="1541"/>
      <c r="U211" s="1541"/>
      <c r="V211" s="1541"/>
      <c r="W211" s="1541"/>
      <c r="X211" s="1542"/>
    </row>
    <row ht="20.25" customHeight="1" r="212" spans="1:24" s="74" customFormat="1">
      <c r="A212" s="1661"/>
      <c r="B212" s="1661"/>
      <c r="C212" s="1534"/>
      <c r="D212" s="1535"/>
      <c r="E212" s="1535"/>
      <c r="F212" s="1535"/>
      <c r="G212" s="1535"/>
      <c r="H212" s="1535"/>
      <c r="I212" s="1536"/>
      <c r="J212" s="1543" t="s">
        <v>915</v>
      </c>
      <c r="K212" s="1543"/>
      <c r="L212" s="1543"/>
      <c r="M212" s="1543"/>
      <c r="N212" s="1543"/>
      <c r="O212" s="1543"/>
      <c r="P212" s="1543"/>
      <c r="Q212" s="409"/>
      <c r="R212" s="1540">
        <v>700000</v>
      </c>
      <c r="S212" s="1541"/>
      <c r="T212" s="1541"/>
      <c r="U212" s="1541"/>
      <c r="V212" s="1541"/>
      <c r="W212" s="1541"/>
      <c r="X212" s="1542"/>
    </row>
    <row ht="20.25" customHeight="1" r="213" spans="1:24" s="74" customFormat="1">
      <c r="A213" s="1661"/>
      <c r="B213" s="1661"/>
      <c r="C213" s="1534"/>
      <c r="D213" s="1535"/>
      <c r="E213" s="1535"/>
      <c r="F213" s="1535"/>
      <c r="G213" s="1535"/>
      <c r="H213" s="1535"/>
      <c r="I213" s="1536"/>
      <c r="J213" s="1543" t="s">
        <v>916</v>
      </c>
      <c r="K213" s="1543"/>
      <c r="L213" s="1543"/>
      <c r="M213" s="1543"/>
      <c r="N213" s="1543"/>
      <c r="O213" s="1543"/>
      <c r="P213" s="1543"/>
      <c r="Q213" s="409"/>
      <c r="R213" s="1540">
        <v>800000</v>
      </c>
      <c r="S213" s="1541"/>
      <c r="T213" s="1541"/>
      <c r="U213" s="1541"/>
      <c r="V213" s="1541"/>
      <c r="W213" s="1541"/>
      <c r="X213" s="1542"/>
    </row>
    <row ht="20.25" customHeight="1" r="214" spans="1:24" s="74" customFormat="1">
      <c r="A214" s="1661"/>
      <c r="B214" s="1661"/>
      <c r="C214" s="1537"/>
      <c r="D214" s="1538"/>
      <c r="E214" s="1538"/>
      <c r="F214" s="1538"/>
      <c r="G214" s="1538"/>
      <c r="H214" s="1538"/>
      <c r="I214" s="1539"/>
      <c r="J214" s="1543" t="s">
        <v>917</v>
      </c>
      <c r="K214" s="1543"/>
      <c r="L214" s="1543"/>
      <c r="M214" s="1543"/>
      <c r="N214" s="1543"/>
      <c r="O214" s="1543"/>
      <c r="P214" s="1543"/>
      <c r="Q214" s="409"/>
      <c r="R214" s="1540">
        <v>500000</v>
      </c>
      <c r="S214" s="1541"/>
      <c r="T214" s="1541"/>
      <c r="U214" s="1541"/>
      <c r="V214" s="1541"/>
      <c r="W214" s="1541"/>
      <c r="X214" s="1542"/>
    </row>
    <row ht="20.25" customHeight="1" r="215" spans="1:24" s="74" customFormat="1">
      <c r="A215" s="1661"/>
      <c r="B215" s="1661"/>
      <c r="C215" s="1531" t="s">
        <v>168</v>
      </c>
      <c r="D215" s="1532"/>
      <c r="E215" s="1532"/>
      <c r="F215" s="1532"/>
      <c r="G215" s="1532"/>
      <c r="H215" s="1532"/>
      <c r="I215" s="1533"/>
      <c r="J215" s="1543" t="s">
        <v>918</v>
      </c>
      <c r="K215" s="1543"/>
      <c r="L215" s="1543"/>
      <c r="M215" s="1543"/>
      <c r="N215" s="1543"/>
      <c r="O215" s="1543"/>
      <c r="P215" s="1543"/>
      <c r="Q215" s="409"/>
      <c r="R215" s="1540">
        <v>500000</v>
      </c>
      <c r="S215" s="1541"/>
      <c r="T215" s="1541"/>
      <c r="U215" s="1541"/>
      <c r="V215" s="1541"/>
      <c r="W215" s="1541"/>
      <c r="X215" s="1542"/>
    </row>
    <row ht="20.25" customHeight="1" r="216" spans="1:24" s="74" customFormat="1">
      <c r="A216" s="1661"/>
      <c r="B216" s="1661"/>
      <c r="C216" s="1534"/>
      <c r="D216" s="1535"/>
      <c r="E216" s="1535"/>
      <c r="F216" s="1535"/>
      <c r="G216" s="1535"/>
      <c r="H216" s="1535"/>
      <c r="I216" s="1536"/>
      <c r="J216" s="1543" t="s">
        <v>919</v>
      </c>
      <c r="K216" s="1543"/>
      <c r="L216" s="1543"/>
      <c r="M216" s="1543"/>
      <c r="N216" s="1543"/>
      <c r="O216" s="1543"/>
      <c r="P216" s="1543"/>
      <c r="Q216" s="409"/>
      <c r="R216" s="1540">
        <v>500000</v>
      </c>
      <c r="S216" s="1541"/>
      <c r="T216" s="1541"/>
      <c r="U216" s="1541"/>
      <c r="V216" s="1541"/>
      <c r="W216" s="1541"/>
      <c r="X216" s="1542"/>
    </row>
    <row ht="20.25" customHeight="1" r="217" spans="1:24" s="74" customFormat="1">
      <c r="A217" s="1661"/>
      <c r="B217" s="1661"/>
      <c r="C217" s="1534"/>
      <c r="D217" s="1535"/>
      <c r="E217" s="1535"/>
      <c r="F217" s="1535"/>
      <c r="G217" s="1535"/>
      <c r="H217" s="1535"/>
      <c r="I217" s="1536"/>
      <c r="J217" s="1543" t="s">
        <v>920</v>
      </c>
      <c r="K217" s="1543"/>
      <c r="L217" s="1543"/>
      <c r="M217" s="1543"/>
      <c r="N217" s="1543"/>
      <c r="O217" s="1543"/>
      <c r="P217" s="1543"/>
      <c r="Q217" s="409"/>
      <c r="R217" s="1540">
        <v>600000</v>
      </c>
      <c r="S217" s="1541"/>
      <c r="T217" s="1541"/>
      <c r="U217" s="1541"/>
      <c r="V217" s="1541"/>
      <c r="W217" s="1541"/>
      <c r="X217" s="1542"/>
    </row>
    <row ht="20.25" customHeight="1" r="218" spans="1:24" s="74" customFormat="1">
      <c r="A218" s="1661"/>
      <c r="B218" s="1661"/>
      <c r="C218" s="1537"/>
      <c r="D218" s="1538"/>
      <c r="E218" s="1538"/>
      <c r="F218" s="1538"/>
      <c r="G218" s="1538"/>
      <c r="H218" s="1538"/>
      <c r="I218" s="1539"/>
      <c r="J218" s="1543" t="s">
        <v>921</v>
      </c>
      <c r="K218" s="1543"/>
      <c r="L218" s="1543"/>
      <c r="M218" s="1543"/>
      <c r="N218" s="1543"/>
      <c r="O218" s="1543"/>
      <c r="P218" s="1543"/>
      <c r="Q218" s="409"/>
      <c r="R218" s="1540">
        <v>30000</v>
      </c>
      <c r="S218" s="1541"/>
      <c r="T218" s="1541"/>
      <c r="U218" s="1541"/>
      <c r="V218" s="1541"/>
      <c r="W218" s="1541"/>
      <c r="X218" s="1542"/>
    </row>
    <row ht="20.25" customHeight="1" r="219" spans="1:24" s="74" customFormat="1">
      <c r="A219" s="1661"/>
      <c r="B219" s="1661"/>
      <c r="C219" s="1549" t="s">
        <v>169</v>
      </c>
      <c r="D219" s="1549"/>
      <c r="E219" s="1549"/>
      <c r="F219" s="1549"/>
      <c r="G219" s="1549"/>
      <c r="H219" s="1549"/>
      <c r="I219" s="1657"/>
      <c r="J219" s="1543" t="s">
        <v>170</v>
      </c>
      <c r="K219" s="1543"/>
      <c r="L219" s="1543"/>
      <c r="M219" s="1543"/>
      <c r="N219" s="1543"/>
      <c r="O219" s="1543"/>
      <c r="P219" s="1543"/>
      <c r="Q219" s="409"/>
      <c r="R219" s="1540">
        <v>100000</v>
      </c>
      <c r="S219" s="1541"/>
      <c r="T219" s="1541"/>
      <c r="U219" s="1541"/>
      <c r="V219" s="1541"/>
      <c r="W219" s="1541"/>
      <c r="X219" s="1542"/>
    </row>
    <row ht="18.6" customHeight="1" r="220" spans="1:24" s="74" customFormat="1">
      <c r="A220" s="1659"/>
      <c r="B220" s="1660"/>
      <c r="C220" s="1660"/>
      <c r="D220" s="1660"/>
      <c r="E220" s="1660"/>
      <c r="F220" s="1660"/>
      <c r="G220" s="1660"/>
      <c r="H220" s="1660"/>
      <c r="I220" s="1660"/>
      <c r="J220" s="1660"/>
      <c r="K220" s="1660"/>
      <c r="L220" s="1660"/>
      <c r="M220" s="1660"/>
      <c r="N220" s="1660"/>
      <c r="O220" s="1660"/>
      <c r="P220" s="1660"/>
      <c r="Q220" s="1660"/>
      <c r="R220" s="1660"/>
      <c r="S220" s="1660"/>
      <c r="T220" s="1660"/>
      <c r="U220" s="1660"/>
      <c r="V220" s="1660"/>
      <c r="W220" s="1660"/>
      <c r="X220" s="1660"/>
    </row>
    <row ht="18" customHeight="1" r="221" spans="1:24" s="74" customForma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ht="18" customHeight="1" r="222" spans="1:24" s="74" customForma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ht="18" customHeight="1" r="223" spans="1:24" s="74" customForma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ht="18" customHeight="1" r="224" spans="1:24" s="74" customFormat="1">
      <c r="A224" s="139"/>
      <c r="B224" s="1643"/>
      <c r="C224" s="1643"/>
      <c r="D224" s="1643"/>
      <c r="E224" s="1644"/>
      <c r="F224" s="1658" t="s">
        <v>1140</v>
      </c>
      <c r="G224" s="1658"/>
      <c r="H224" s="1658"/>
      <c r="I224" s="1658"/>
      <c r="J224" s="1658" t="s">
        <v>1141</v>
      </c>
      <c r="K224" s="1658"/>
      <c r="L224" s="1658"/>
      <c r="M224" s="1658"/>
      <c r="N224" s="1658" t="s">
        <v>1142</v>
      </c>
      <c r="O224" s="1658"/>
      <c r="P224" s="1658"/>
      <c r="Q224" s="1105"/>
      <c r="R224" s="1658"/>
      <c r="S224" s="1658"/>
      <c r="T224" s="1658"/>
      <c r="U224" s="1658"/>
      <c r="V224" s="1658"/>
      <c r="W224" s="1658"/>
      <c r="X224" s="1658"/>
    </row>
    <row ht="36" customHeight="1" r="225" spans="1:24" s="74" customFormat="1">
      <c r="A225" s="139"/>
      <c r="B225" s="1643" t="s">
        <v>175</v>
      </c>
      <c r="C225" s="1643"/>
      <c r="D225" s="1643"/>
      <c r="E225" s="1644"/>
      <c r="F225" s="1645">
        <v>100000</v>
      </c>
      <c r="G225" s="1645"/>
      <c r="H225" s="1645"/>
      <c r="I225" s="1645"/>
      <c r="J225" s="1645">
        <v>100000</v>
      </c>
      <c r="K225" s="1645"/>
      <c r="L225" s="1645"/>
      <c r="M225" s="1645"/>
      <c r="N225" s="1645">
        <v>100000</v>
      </c>
      <c r="O225" s="1645"/>
      <c r="P225" s="1645"/>
      <c r="Q225" s="1106"/>
      <c r="R225" s="1646"/>
      <c r="S225" s="1647"/>
      <c r="T225" s="1647"/>
      <c r="U225" s="1647"/>
      <c r="V225" s="1647"/>
      <c r="W225" s="1647"/>
      <c r="X225" s="1647"/>
    </row>
    <row ht="36" customHeight="1" r="226" spans="1:24" s="74" customFormat="1">
      <c r="A226" s="139"/>
      <c r="B226" s="1643" t="s">
        <v>176</v>
      </c>
      <c r="C226" s="1643"/>
      <c r="D226" s="1643"/>
      <c r="E226" s="1644"/>
      <c r="F226" s="1645">
        <v>100000</v>
      </c>
      <c r="G226" s="1645"/>
      <c r="H226" s="1645"/>
      <c r="I226" s="1645"/>
      <c r="J226" s="1645">
        <v>200000</v>
      </c>
      <c r="K226" s="1645"/>
      <c r="L226" s="1645"/>
      <c r="M226" s="1645"/>
      <c r="N226" s="1645">
        <v>300000</v>
      </c>
      <c r="O226" s="1645"/>
      <c r="P226" s="1645"/>
      <c r="Q226" s="1106"/>
      <c r="R226" s="1646"/>
      <c r="S226" s="1647"/>
      <c r="T226" s="1647"/>
      <c r="U226" s="1647"/>
      <c r="V226" s="1647"/>
      <c r="W226" s="1647"/>
      <c r="X226" s="1647"/>
    </row>
    <row ht="18" customHeight="1" r="227" spans="1:24" s="74" customForma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ht="18" customHeight="1" r="228" spans="1:24" s="74" customForma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ht="18" customHeight="1" r="229" spans="1:24" s="74" customFormat="1">
      <c r="A229" s="139"/>
      <c r="B229" s="410" t="s">
        <v>1143</v>
      </c>
      <c r="C229" s="410"/>
      <c r="D229" s="410"/>
      <c r="E229" s="410"/>
      <c r="F229" s="1656"/>
      <c r="G229" s="1656"/>
      <c r="H229" s="1656"/>
      <c r="I229" s="1656"/>
      <c r="J229" s="410" t="s">
        <v>1144</v>
      </c>
      <c r="K229" s="410"/>
      <c r="L229" s="410"/>
      <c r="M229" s="410"/>
      <c r="N229" s="411"/>
      <c r="O229" s="411"/>
      <c r="P229" s="411"/>
      <c r="Q229" s="411"/>
      <c r="R229" s="411"/>
      <c r="S229" s="411"/>
      <c r="T229" s="411"/>
      <c r="U229" s="198"/>
      <c r="V229" s="138"/>
      <c r="W229" s="138"/>
      <c r="X229" s="138"/>
    </row>
    <row ht="18" customHeight="1" r="230" spans="1:24" s="74" customFormat="1">
      <c r="A230" s="139"/>
      <c r="B230" s="410" t="s">
        <v>1145</v>
      </c>
      <c r="C230" s="410"/>
      <c r="D230" s="410"/>
      <c r="E230" s="410"/>
      <c r="F230" s="410"/>
      <c r="G230" s="410"/>
      <c r="H230" s="410"/>
      <c r="I230" s="410"/>
      <c r="J230" s="412">
        <v>300000</v>
      </c>
      <c r="K230" s="410" t="s">
        <v>855</v>
      </c>
      <c r="L230" s="410"/>
      <c r="M230" s="410"/>
      <c r="N230" s="410"/>
      <c r="O230" s="410"/>
      <c r="P230" s="410"/>
      <c r="Q230" s="411"/>
      <c r="R230" s="411"/>
      <c r="S230" s="411"/>
      <c r="T230" s="411"/>
      <c r="U230" s="411"/>
      <c r="V230" s="138"/>
      <c r="W230" s="138"/>
      <c r="X230" s="138"/>
    </row>
    <row ht="18" customHeight="1" r="231" spans="1:24" s="74" customFormat="1">
      <c r="A231" s="139"/>
      <c r="B231" s="410" t="s">
        <v>2095</v>
      </c>
      <c r="C231" s="410"/>
      <c r="D231" s="410"/>
      <c r="E231" s="410"/>
      <c r="F231" s="1525" t="s">
        <v>2096</v>
      </c>
      <c r="G231" s="1525"/>
      <c r="H231" s="1525"/>
      <c r="I231" s="1525"/>
      <c r="J231" s="1525"/>
      <c r="K231" s="1525"/>
      <c r="L231" s="1525"/>
      <c r="M231" s="1525"/>
      <c r="N231" s="1525"/>
      <c r="O231" s="1525"/>
      <c r="P231" s="1525"/>
      <c r="Q231" s="1525"/>
      <c r="R231" s="1525"/>
      <c r="S231" s="1525"/>
      <c r="T231" s="1525"/>
      <c r="U231" s="1525"/>
      <c r="V231" s="1525"/>
      <c r="W231" s="1525"/>
      <c r="X231" s="1525"/>
    </row>
    <row ht="18" customHeight="1" r="232" spans="1:24">
      <c r="A232" s="139"/>
      <c r="B232" s="138"/>
      <c r="C232" s="138"/>
      <c r="D232" s="138"/>
      <c r="E232" s="138"/>
      <c r="F232" s="138" t="s">
        <v>2094</v>
      </c>
      <c r="G232" s="138"/>
      <c r="H232" s="138"/>
      <c r="I232" s="138"/>
      <c r="J232" s="138"/>
      <c r="K232" s="138"/>
      <c r="L232" s="138"/>
      <c r="M232" s="138"/>
      <c r="N232" s="138"/>
      <c r="O232" s="138"/>
      <c r="P232" s="138"/>
      <c r="Q232" s="138"/>
      <c r="R232" s="138"/>
      <c r="S232" s="138"/>
      <c r="T232" s="138"/>
      <c r="U232" s="138"/>
      <c r="V232" s="138"/>
      <c r="W232" s="138"/>
      <c r="X232" s="138"/>
    </row>
    <row ht="18" customHeight="1" r="233" spans="1:24">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ht="18" customHeight="1" r="234" spans="1:24" s="74" customFormat="1">
      <c r="A234" s="251"/>
      <c r="B234" s="410" t="s">
        <v>1146</v>
      </c>
      <c r="C234" s="410"/>
      <c r="D234" s="410"/>
      <c r="E234" s="410"/>
      <c r="F234" s="1656"/>
      <c r="G234" s="1656"/>
      <c r="H234" s="1656"/>
      <c r="I234" s="1656"/>
      <c r="J234" s="410" t="s">
        <v>1147</v>
      </c>
      <c r="K234" s="410"/>
      <c r="L234" s="410"/>
      <c r="M234" s="410"/>
      <c r="N234" s="411"/>
      <c r="O234" s="411"/>
      <c r="P234" s="411"/>
      <c r="Q234" s="411"/>
      <c r="R234" s="411"/>
      <c r="S234" s="411"/>
      <c r="T234" s="411"/>
      <c r="U234" s="198"/>
      <c r="V234" s="138"/>
      <c r="W234" s="138"/>
      <c r="X234" s="138"/>
    </row>
    <row ht="18" customHeight="1" r="235" spans="1:24" s="74" customFormat="1">
      <c r="A235" s="251"/>
      <c r="B235" s="410" t="s">
        <v>1148</v>
      </c>
      <c r="C235" s="410"/>
      <c r="D235" s="410"/>
      <c r="E235" s="410"/>
      <c r="F235" s="410"/>
      <c r="G235" s="410"/>
      <c r="H235" s="410"/>
      <c r="I235" s="412">
        <v>300000</v>
      </c>
      <c r="J235" s="410" t="s">
        <v>855</v>
      </c>
      <c r="K235" s="410"/>
      <c r="L235" s="410"/>
      <c r="M235" s="410"/>
      <c r="N235" s="410"/>
      <c r="O235" s="410"/>
      <c r="P235" s="410"/>
      <c r="Q235" s="411"/>
      <c r="R235" s="411"/>
      <c r="S235" s="411"/>
      <c r="T235" s="411"/>
      <c r="U235" s="411"/>
      <c r="V235" s="138"/>
      <c r="W235" s="138"/>
      <c r="X235" s="138"/>
    </row>
    <row ht="18" customHeight="1" r="236" spans="1:24" s="74" customFormat="1">
      <c r="A236" s="251"/>
      <c r="B236" s="410" t="s">
        <v>2095</v>
      </c>
      <c r="C236" s="410"/>
      <c r="D236" s="410"/>
      <c r="E236" s="410"/>
      <c r="F236" s="1525" t="s">
        <v>2093</v>
      </c>
      <c r="G236" s="1525"/>
      <c r="H236" s="1525"/>
      <c r="I236" s="1525"/>
      <c r="J236" s="1525"/>
      <c r="K236" s="1525"/>
      <c r="L236" s="1525"/>
      <c r="M236" s="1525"/>
      <c r="N236" s="1525"/>
      <c r="O236" s="1525"/>
      <c r="P236" s="1525"/>
      <c r="Q236" s="1525"/>
      <c r="R236" s="1525"/>
      <c r="S236" s="1525"/>
      <c r="T236" s="1525"/>
      <c r="U236" s="1525"/>
      <c r="V236" s="1525"/>
      <c r="W236" s="1525"/>
      <c r="X236" s="1525"/>
    </row>
    <row ht="18" customHeight="1" r="237" spans="1:24">
      <c r="A237" s="139"/>
      <c r="B237" s="138"/>
      <c r="C237" s="138"/>
      <c r="D237" s="138"/>
      <c r="E237" s="138"/>
      <c r="F237" s="138" t="s">
        <v>2094</v>
      </c>
      <c r="G237" s="138"/>
      <c r="H237" s="138"/>
      <c r="I237" s="138"/>
      <c r="J237" s="138"/>
      <c r="K237" s="138"/>
      <c r="L237" s="138"/>
      <c r="M237" s="138"/>
      <c r="N237" s="138"/>
      <c r="O237" s="138"/>
      <c r="P237" s="138"/>
      <c r="Q237" s="138"/>
      <c r="R237" s="138"/>
      <c r="S237" s="138"/>
      <c r="T237" s="138"/>
      <c r="U237" s="138"/>
      <c r="V237" s="138"/>
      <c r="W237" s="138"/>
      <c r="X237" s="138"/>
    </row>
    <row ht="18" customHeight="1" r="238" spans="1:24">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ht="18" customHeight="1" r="239" spans="1:24">
      <c r="A239" s="1620" t="s">
        <v>180</v>
      </c>
      <c r="B239" s="1621"/>
      <c r="C239" s="1621"/>
      <c r="D239" s="1621"/>
      <c r="E239" s="1621"/>
      <c r="F239" s="1621"/>
      <c r="G239" s="1621"/>
      <c r="H239" s="1621"/>
      <c r="I239" s="1621"/>
      <c r="J239" s="1621"/>
      <c r="K239" s="1621"/>
      <c r="L239" s="164"/>
      <c r="M239" s="1622" t="s">
        <v>163</v>
      </c>
      <c r="N239" s="1622"/>
      <c r="O239" s="1622"/>
      <c r="P239" s="1622"/>
      <c r="Q239" s="1622"/>
      <c r="R239" s="1622"/>
      <c r="S239" s="1622"/>
      <c r="T239" s="1622"/>
      <c r="U239" s="1622"/>
      <c r="V239" s="1622"/>
      <c r="W239" s="1622"/>
      <c r="X239" s="1622"/>
    </row>
    <row ht="18" customHeight="1" r="240" spans="1:24">
      <c r="A240" s="1621"/>
      <c r="B240" s="1621"/>
      <c r="C240" s="1621"/>
      <c r="D240" s="1621"/>
      <c r="E240" s="1621"/>
      <c r="F240" s="1621"/>
      <c r="G240" s="1621"/>
      <c r="H240" s="1621"/>
      <c r="I240" s="1621"/>
      <c r="J240" s="1621"/>
      <c r="K240" s="1553"/>
      <c r="L240" s="165"/>
      <c r="M240" s="1626" t="s">
        <v>349</v>
      </c>
      <c r="N240" s="1627"/>
      <c r="O240" s="1627"/>
      <c r="P240" s="1627"/>
      <c r="Q240" s="1627"/>
      <c r="R240" s="1627"/>
      <c r="S240" s="1627"/>
      <c r="T240" s="1627"/>
      <c r="U240" s="1628">
        <f>IFERROR($M$241/($I$63+$N$63+$S$63+$X$63+$T$71+$S$80+$S$88+$P$110+$P$119),"")</f>
        <v>0.501914804981002</v>
      </c>
      <c r="V240" s="1629"/>
      <c r="W240" s="1629"/>
      <c r="X240" s="166" t="s">
        <v>348</v>
      </c>
    </row>
    <row ht="36" customHeight="1" r="241" spans="1:24">
      <c r="A241" s="1621"/>
      <c r="B241" s="1621"/>
      <c r="C241" s="1621"/>
      <c r="D241" s="1621"/>
      <c r="E241" s="1621"/>
      <c r="F241" s="1621"/>
      <c r="G241" s="1621"/>
      <c r="H241" s="1621"/>
      <c r="I241" s="1621"/>
      <c r="J241" s="1621"/>
      <c r="K241" s="1553"/>
      <c r="L241" s="165"/>
      <c r="M241" s="1623">
        <v>200000</v>
      </c>
      <c r="N241" s="1624"/>
      <c r="O241" s="1624"/>
      <c r="P241" s="1624"/>
      <c r="Q241" s="1624"/>
      <c r="R241" s="1624"/>
      <c r="S241" s="1624"/>
      <c r="T241" s="1624"/>
      <c r="U241" s="1624"/>
      <c r="V241" s="1624"/>
      <c r="W241" s="1624"/>
      <c r="X241" s="1625"/>
    </row>
    <row ht="18" customHeight="1" r="242" spans="1:24">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ht="18" customHeight="1" r="243" spans="1:24" s="115" customForma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ht="18" customHeight="1" r="244" spans="1:24" s="115" customForma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ht="18" customHeight="1" r="245" spans="1:24" s="115" customForma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ht="18" customHeight="1" r="246" spans="1:24" s="115" customFormat="1">
      <c r="A246" s="139"/>
      <c r="B246" s="138" t="s">
        <v>922</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ht="18" customHeight="1" r="247" spans="1:24" s="115" customFormat="1">
      <c r="A247" s="1621" t="s">
        <v>102</v>
      </c>
      <c r="B247" s="1621"/>
      <c r="C247" s="1621"/>
      <c r="D247" s="1662" t="s">
        <v>393</v>
      </c>
      <c r="E247" s="1662"/>
      <c r="F247" s="1662"/>
      <c r="G247" s="1662"/>
      <c r="H247" s="1662"/>
      <c r="I247" s="1662"/>
      <c r="J247" s="1662"/>
      <c r="K247" s="1662"/>
      <c r="L247" s="1662"/>
      <c r="M247" s="1662"/>
      <c r="N247" s="1662"/>
      <c r="O247" s="1662"/>
      <c r="P247" s="1662"/>
      <c r="Q247" s="1662"/>
      <c r="R247" s="1662"/>
      <c r="S247" s="1662"/>
      <c r="T247" s="1662"/>
      <c r="U247" s="138"/>
      <c r="V247" s="138"/>
      <c r="W247" s="138"/>
      <c r="X247" s="138"/>
    </row>
    <row ht="37.9" customHeight="1" r="248" spans="1:24" s="115" customFormat="1">
      <c r="A248" s="1653" t="str">
        <f>別紙２①!$G$6</f>
        <v/>
      </c>
      <c r="B248" s="1653"/>
      <c r="C248" s="1653"/>
      <c r="D248" s="1654" t="s">
        <v>923</v>
      </c>
      <c r="E248" s="1654"/>
      <c r="F248" s="1654"/>
      <c r="G248" s="1654"/>
      <c r="H248" s="1654"/>
      <c r="I248" s="1654"/>
      <c r="J248" s="1654"/>
      <c r="K248" s="1654"/>
      <c r="L248" s="1654"/>
      <c r="M248" s="1654"/>
      <c r="N248" s="1654"/>
      <c r="O248" s="1654"/>
      <c r="P248" s="1654"/>
      <c r="Q248" s="1654"/>
      <c r="R248" s="1654"/>
      <c r="S248" s="1654"/>
      <c r="T248" s="1654"/>
      <c r="U248" s="138"/>
      <c r="V248" s="138"/>
      <c r="W248" s="138"/>
      <c r="X248" s="138"/>
    </row>
    <row ht="18" customHeight="1" r="249" spans="1:24" s="115" customForma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ht="18" customHeight="1" r="250" spans="1:24">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ht="18" customHeight="1" r="251" spans="1:24">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ht="8.45" customHeight="1" r="252" spans="1:24">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ht="18" customHeight="1" r="253" spans="1:24">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ht="36" customHeight="1" r="254" spans="1:24">
      <c r="A254" s="139"/>
      <c r="B254" s="1650" t="s">
        <v>182</v>
      </c>
      <c r="C254" s="1650"/>
      <c r="D254" s="1650"/>
      <c r="E254" s="1650"/>
      <c r="F254" s="1650"/>
      <c r="G254" s="1650"/>
      <c r="H254" s="1650"/>
      <c r="I254" s="1650"/>
      <c r="J254" s="1650"/>
      <c r="K254" s="1650"/>
      <c r="L254" s="1650"/>
      <c r="M254" s="1650"/>
      <c r="N254" s="1650"/>
      <c r="O254" s="1650"/>
      <c r="P254" s="1650"/>
      <c r="Q254" s="1650"/>
      <c r="R254" s="1650"/>
      <c r="S254" s="1650"/>
      <c r="T254" s="1650"/>
      <c r="U254" s="1650"/>
      <c r="V254" s="1650"/>
      <c r="W254" s="1650"/>
      <c r="X254" s="1650"/>
    </row>
    <row ht="18" customHeight="1" r="255" spans="1:24">
      <c r="A255" s="1651" t="s">
        <v>102</v>
      </c>
      <c r="B255" s="1651"/>
      <c r="C255" s="1652" t="s">
        <v>183</v>
      </c>
      <c r="D255" s="1652"/>
      <c r="E255" s="1652"/>
      <c r="F255" s="1652"/>
      <c r="G255" s="1652"/>
      <c r="H255" s="1652"/>
      <c r="I255" s="1652" t="s">
        <v>184</v>
      </c>
      <c r="J255" s="1652"/>
      <c r="K255" s="1652"/>
      <c r="L255" s="167"/>
      <c r="M255" s="1652" t="s">
        <v>185</v>
      </c>
      <c r="N255" s="1652"/>
      <c r="O255" s="1652"/>
      <c r="P255" s="1652"/>
      <c r="Q255" s="1652"/>
      <c r="R255" s="1652"/>
      <c r="S255" s="1652" t="s">
        <v>186</v>
      </c>
      <c r="T255" s="1652"/>
      <c r="U255" s="1652"/>
      <c r="V255" s="1652"/>
      <c r="W255" s="1652"/>
      <c r="X255" s="1652"/>
    </row>
    <row ht="20.45" customHeight="1" r="256" spans="1:24">
      <c r="A256" s="1591" t="str">
        <f>IF(T71&gt;0,"〇","")</f>
        <v>〇</v>
      </c>
      <c r="B256" s="1592"/>
      <c r="C256" s="1593" t="s">
        <v>187</v>
      </c>
      <c r="D256" s="1593"/>
      <c r="E256" s="1593"/>
      <c r="F256" s="1593"/>
      <c r="G256" s="1593"/>
      <c r="H256" s="1593"/>
      <c r="I256" s="168" t="s">
        <v>67</v>
      </c>
      <c r="J256" s="909">
        <v>7</v>
      </c>
      <c r="K256" s="169" t="s">
        <v>350</v>
      </c>
      <c r="L256" s="170"/>
      <c r="M256" s="1602" t="s">
        <v>924</v>
      </c>
      <c r="N256" s="1648"/>
      <c r="O256" s="1648"/>
      <c r="P256" s="1648"/>
      <c r="Q256" s="1648"/>
      <c r="R256" s="1649"/>
      <c r="S256" s="1602" t="s">
        <v>2171</v>
      </c>
      <c r="T256" s="1648"/>
      <c r="U256" s="1648"/>
      <c r="V256" s="1648"/>
      <c r="W256" s="1648"/>
      <c r="X256" s="1649"/>
    </row>
    <row ht="16.15" customHeight="1" r="257" spans="1:24" s="107" customFormat="1">
      <c r="A257" s="1599"/>
      <c r="B257" s="1600"/>
      <c r="C257" s="1601"/>
      <c r="D257" s="1601"/>
      <c r="E257" s="1601"/>
      <c r="F257" s="1601"/>
      <c r="G257" s="1601"/>
      <c r="H257" s="1601"/>
      <c r="I257" s="171"/>
      <c r="J257" s="172" t="s">
        <v>351</v>
      </c>
      <c r="K257" s="173"/>
      <c r="L257" s="174"/>
      <c r="M257" s="1605"/>
      <c r="N257" s="1606"/>
      <c r="O257" s="1606"/>
      <c r="P257" s="1606"/>
      <c r="Q257" s="1606"/>
      <c r="R257" s="1607"/>
      <c r="S257" s="1605"/>
      <c r="T257" s="1606"/>
      <c r="U257" s="1606"/>
      <c r="V257" s="1606"/>
      <c r="W257" s="1606"/>
      <c r="X257" s="1607"/>
    </row>
    <row ht="22.9" customHeight="1" r="258" spans="1:24" s="107" customFormat="1">
      <c r="A258" s="1599"/>
      <c r="B258" s="1600"/>
      <c r="C258" s="1601"/>
      <c r="D258" s="1601"/>
      <c r="E258" s="1601"/>
      <c r="F258" s="1601"/>
      <c r="G258" s="1601"/>
      <c r="H258" s="1601"/>
      <c r="I258" s="175" t="s">
        <v>67</v>
      </c>
      <c r="J258" s="908">
        <v>11</v>
      </c>
      <c r="K258" s="176" t="s">
        <v>350</v>
      </c>
      <c r="L258" s="174"/>
      <c r="M258" s="1605"/>
      <c r="N258" s="1606"/>
      <c r="O258" s="1606"/>
      <c r="P258" s="1606"/>
      <c r="Q258" s="1606"/>
      <c r="R258" s="1607"/>
      <c r="S258" s="1605"/>
      <c r="T258" s="1606"/>
      <c r="U258" s="1606"/>
      <c r="V258" s="1606"/>
      <c r="W258" s="1606"/>
      <c r="X258" s="1607"/>
    </row>
    <row ht="46.15" customHeight="1" r="259" spans="1:24" s="107" customFormat="1">
      <c r="A259" s="1599" t="str">
        <f>IF(S70&gt;0,"〇","")</f>
        <v/>
      </c>
      <c r="B259" s="1600"/>
      <c r="C259" s="1601"/>
      <c r="D259" s="1601"/>
      <c r="E259" s="1601"/>
      <c r="F259" s="1601"/>
      <c r="G259" s="1601"/>
      <c r="H259" s="1601"/>
      <c r="I259" s="1635"/>
      <c r="J259" s="1636"/>
      <c r="K259" s="1637"/>
      <c r="L259" s="174"/>
      <c r="M259" s="1605"/>
      <c r="N259" s="1655"/>
      <c r="O259" s="1655"/>
      <c r="P259" s="1655"/>
      <c r="Q259" s="1655"/>
      <c r="R259" s="1607"/>
      <c r="S259" s="1608"/>
      <c r="T259" s="1609"/>
      <c r="U259" s="1609"/>
      <c r="V259" s="1609"/>
      <c r="W259" s="1609"/>
      <c r="X259" s="1610"/>
    </row>
    <row ht="84.6" customHeight="1" r="260" spans="1:24" s="107" customFormat="1">
      <c r="A260" s="1599"/>
      <c r="B260" s="1600"/>
      <c r="C260" s="1601"/>
      <c r="D260" s="1601"/>
      <c r="E260" s="1601"/>
      <c r="F260" s="1601"/>
      <c r="G260" s="1601"/>
      <c r="H260" s="1601"/>
      <c r="I260" s="1635"/>
      <c r="J260" s="1636"/>
      <c r="K260" s="1637"/>
      <c r="L260" s="174"/>
      <c r="M260" s="1605"/>
      <c r="N260" s="1606"/>
      <c r="O260" s="1606"/>
      <c r="P260" s="1606"/>
      <c r="Q260" s="1606"/>
      <c r="R260" s="1607"/>
      <c r="S260" s="1638" t="s">
        <v>2172</v>
      </c>
      <c r="T260" s="1639"/>
      <c r="U260" s="1639"/>
      <c r="V260" s="1639"/>
      <c r="W260" s="1639"/>
      <c r="X260" s="1640"/>
    </row>
    <row ht="120" customHeight="1" r="261" spans="1:24" s="107" customFormat="1">
      <c r="A261" s="1596"/>
      <c r="B261" s="1597"/>
      <c r="C261" s="1598"/>
      <c r="D261" s="1598"/>
      <c r="E261" s="1598"/>
      <c r="F261" s="1598"/>
      <c r="G261" s="1598"/>
      <c r="H261" s="1598"/>
      <c r="I261" s="1617"/>
      <c r="J261" s="1641"/>
      <c r="K261" s="1642"/>
      <c r="L261" s="177"/>
      <c r="M261" s="1608"/>
      <c r="N261" s="1609"/>
      <c r="O261" s="1609"/>
      <c r="P261" s="1609"/>
      <c r="Q261" s="1609"/>
      <c r="R261" s="1610"/>
      <c r="S261" s="1638" t="s">
        <v>2173</v>
      </c>
      <c r="T261" s="1639"/>
      <c r="U261" s="1639"/>
      <c r="V261" s="1639"/>
      <c r="W261" s="1639"/>
      <c r="X261" s="1640"/>
    </row>
    <row ht="21.6" customHeight="1" r="262" spans="1:24">
      <c r="A262" s="1591" t="str">
        <f>IF(S80&gt;0,"〇","")</f>
        <v>〇</v>
      </c>
      <c r="B262" s="1592"/>
      <c r="C262" s="1593" t="s">
        <v>188</v>
      </c>
      <c r="D262" s="1593"/>
      <c r="E262" s="1593"/>
      <c r="F262" s="1593"/>
      <c r="G262" s="1593"/>
      <c r="H262" s="1593"/>
      <c r="I262" s="168" t="s">
        <v>67</v>
      </c>
      <c r="J262" s="909">
        <v>7</v>
      </c>
      <c r="K262" s="169" t="s">
        <v>350</v>
      </c>
      <c r="L262" s="178"/>
      <c r="M262" s="1602" t="s">
        <v>189</v>
      </c>
      <c r="N262" s="1603"/>
      <c r="O262" s="1603"/>
      <c r="P262" s="1603"/>
      <c r="Q262" s="1603"/>
      <c r="R262" s="1604"/>
      <c r="S262" s="1602" t="s">
        <v>2174</v>
      </c>
      <c r="T262" s="1603"/>
      <c r="U262" s="1603"/>
      <c r="V262" s="1603"/>
      <c r="W262" s="1603"/>
      <c r="X262" s="1604"/>
    </row>
    <row ht="21.6" customHeight="1" r="263" spans="1:24" s="107" customFormat="1">
      <c r="A263" s="1599"/>
      <c r="B263" s="1600"/>
      <c r="C263" s="1601"/>
      <c r="D263" s="1601"/>
      <c r="E263" s="1601"/>
      <c r="F263" s="1601"/>
      <c r="G263" s="1601"/>
      <c r="H263" s="1601"/>
      <c r="I263" s="171"/>
      <c r="J263" s="172" t="s">
        <v>351</v>
      </c>
      <c r="K263" s="173"/>
      <c r="L263" s="178"/>
      <c r="M263" s="1605"/>
      <c r="N263" s="1606"/>
      <c r="O263" s="1606"/>
      <c r="P263" s="1606"/>
      <c r="Q263" s="1606"/>
      <c r="R263" s="1607"/>
      <c r="S263" s="1605"/>
      <c r="T263" s="1606"/>
      <c r="U263" s="1606"/>
      <c r="V263" s="1606"/>
      <c r="W263" s="1606"/>
      <c r="X263" s="1607"/>
    </row>
    <row ht="21.6" customHeight="1" r="264" spans="1:24" s="107" customFormat="1">
      <c r="A264" s="1599"/>
      <c r="B264" s="1600"/>
      <c r="C264" s="1601"/>
      <c r="D264" s="1601"/>
      <c r="E264" s="1601"/>
      <c r="F264" s="1601"/>
      <c r="G264" s="1601"/>
      <c r="H264" s="1601"/>
      <c r="I264" s="175" t="s">
        <v>67</v>
      </c>
      <c r="J264" s="908">
        <v>11</v>
      </c>
      <c r="K264" s="176" t="s">
        <v>350</v>
      </c>
      <c r="L264" s="178"/>
      <c r="M264" s="1605"/>
      <c r="N264" s="1606"/>
      <c r="O264" s="1606"/>
      <c r="P264" s="1606"/>
      <c r="Q264" s="1606"/>
      <c r="R264" s="1607"/>
      <c r="S264" s="1605"/>
      <c r="T264" s="1606"/>
      <c r="U264" s="1606"/>
      <c r="V264" s="1606"/>
      <c r="W264" s="1606"/>
      <c r="X264" s="1607"/>
    </row>
    <row ht="162" customHeight="1" r="265" spans="1:24" s="107" customFormat="1">
      <c r="A265" s="1596" t="str">
        <f>IF(S75&gt;0,"〇","")</f>
        <v/>
      </c>
      <c r="B265" s="1597"/>
      <c r="C265" s="1598"/>
      <c r="D265" s="1598"/>
      <c r="E265" s="1598"/>
      <c r="F265" s="1598"/>
      <c r="G265" s="1598"/>
      <c r="H265" s="1598"/>
      <c r="I265" s="1617"/>
      <c r="J265" s="1618"/>
      <c r="K265" s="1619"/>
      <c r="L265" s="178"/>
      <c r="M265" s="1608"/>
      <c r="N265" s="1609"/>
      <c r="O265" s="1609"/>
      <c r="P265" s="1609"/>
      <c r="Q265" s="1609"/>
      <c r="R265" s="1610"/>
      <c r="S265" s="1608"/>
      <c r="T265" s="1609"/>
      <c r="U265" s="1609"/>
      <c r="V265" s="1609"/>
      <c r="W265" s="1609"/>
      <c r="X265" s="1610"/>
    </row>
    <row ht="24" customHeight="1" r="266" spans="1:24">
      <c r="A266" s="1591" t="str">
        <f>IF(S88&gt;0,"〇","")</f>
        <v/>
      </c>
      <c r="B266" s="1592"/>
      <c r="C266" s="1593" t="s">
        <v>925</v>
      </c>
      <c r="D266" s="1593"/>
      <c r="E266" s="1593"/>
      <c r="F266" s="1593"/>
      <c r="G266" s="1593"/>
      <c r="H266" s="1593"/>
      <c r="I266" s="168" t="s">
        <v>67</v>
      </c>
      <c r="J266" s="909">
        <v>7</v>
      </c>
      <c r="K266" s="169" t="s">
        <v>350</v>
      </c>
      <c r="L266" s="178"/>
      <c r="M266" s="1602" t="s">
        <v>930</v>
      </c>
      <c r="N266" s="1633"/>
      <c r="O266" s="1633"/>
      <c r="P266" s="1633"/>
      <c r="Q266" s="1633"/>
      <c r="R266" s="1634"/>
      <c r="S266" s="1602" t="s">
        <v>2175</v>
      </c>
      <c r="T266" s="1603"/>
      <c r="U266" s="1603"/>
      <c r="V266" s="1603"/>
      <c r="W266" s="1603"/>
      <c r="X266" s="1604"/>
    </row>
    <row ht="24" customHeight="1" r="267" spans="1:24" s="107" customFormat="1">
      <c r="A267" s="1599"/>
      <c r="B267" s="1600"/>
      <c r="C267" s="1601"/>
      <c r="D267" s="1601"/>
      <c r="E267" s="1601"/>
      <c r="F267" s="1601"/>
      <c r="G267" s="1601"/>
      <c r="H267" s="1601"/>
      <c r="I267" s="171"/>
      <c r="J267" s="172" t="s">
        <v>351</v>
      </c>
      <c r="K267" s="173"/>
      <c r="L267" s="178"/>
      <c r="M267" s="1605"/>
      <c r="N267" s="1606"/>
      <c r="O267" s="1606"/>
      <c r="P267" s="1606"/>
      <c r="Q267" s="1606"/>
      <c r="R267" s="1607"/>
      <c r="S267" s="1611"/>
      <c r="T267" s="1612"/>
      <c r="U267" s="1612"/>
      <c r="V267" s="1612"/>
      <c r="W267" s="1612"/>
      <c r="X267" s="1613"/>
    </row>
    <row ht="24" customHeight="1" r="268" spans="1:24" s="107" customFormat="1">
      <c r="A268" s="1599"/>
      <c r="B268" s="1600"/>
      <c r="C268" s="1601"/>
      <c r="D268" s="1601"/>
      <c r="E268" s="1601"/>
      <c r="F268" s="1601"/>
      <c r="G268" s="1601"/>
      <c r="H268" s="1601"/>
      <c r="I268" s="175" t="s">
        <v>67</v>
      </c>
      <c r="J268" s="908">
        <v>11</v>
      </c>
      <c r="K268" s="176" t="s">
        <v>350</v>
      </c>
      <c r="L268" s="178"/>
      <c r="M268" s="1605"/>
      <c r="N268" s="1606"/>
      <c r="O268" s="1606"/>
      <c r="P268" s="1606"/>
      <c r="Q268" s="1606"/>
      <c r="R268" s="1607"/>
      <c r="S268" s="1611"/>
      <c r="T268" s="1612"/>
      <c r="U268" s="1612"/>
      <c r="V268" s="1612"/>
      <c r="W268" s="1612"/>
      <c r="X268" s="1613"/>
    </row>
    <row ht="138" customHeight="1" r="269" spans="1:24" s="107" customFormat="1">
      <c r="A269" s="1596"/>
      <c r="B269" s="1597"/>
      <c r="C269" s="1598"/>
      <c r="D269" s="1598"/>
      <c r="E269" s="1598"/>
      <c r="F269" s="1598"/>
      <c r="G269" s="1598"/>
      <c r="H269" s="1598"/>
      <c r="I269" s="1617"/>
      <c r="J269" s="1618"/>
      <c r="K269" s="1619"/>
      <c r="L269" s="178"/>
      <c r="M269" s="1608"/>
      <c r="N269" s="1609"/>
      <c r="O269" s="1609"/>
      <c r="P269" s="1609"/>
      <c r="Q269" s="1609"/>
      <c r="R269" s="1610"/>
      <c r="S269" s="1614"/>
      <c r="T269" s="1615"/>
      <c r="U269" s="1615"/>
      <c r="V269" s="1615"/>
      <c r="W269" s="1615"/>
      <c r="X269" s="1616"/>
    </row>
    <row ht="24" customHeight="1" r="270" spans="1:24">
      <c r="A270" s="1594" t="str">
        <f>IF(P110&gt;0,"〇","")</f>
        <v/>
      </c>
      <c r="B270" s="1595"/>
      <c r="C270" s="1593" t="s">
        <v>926</v>
      </c>
      <c r="D270" s="1593"/>
      <c r="E270" s="1593"/>
      <c r="F270" s="1593"/>
      <c r="G270" s="1593"/>
      <c r="H270" s="1593"/>
      <c r="I270" s="168" t="s">
        <v>67</v>
      </c>
      <c r="J270" s="909">
        <v>7</v>
      </c>
      <c r="K270" s="169" t="s">
        <v>350</v>
      </c>
      <c r="L270" s="178"/>
      <c r="M270" s="1602" t="s">
        <v>929</v>
      </c>
      <c r="N270" s="1603"/>
      <c r="O270" s="1603"/>
      <c r="P270" s="1603"/>
      <c r="Q270" s="1603"/>
      <c r="R270" s="1604"/>
      <c r="S270" s="1602" t="s">
        <v>2176</v>
      </c>
      <c r="T270" s="1603"/>
      <c r="U270" s="1603"/>
      <c r="V270" s="1603"/>
      <c r="W270" s="1603"/>
      <c r="X270" s="1604"/>
    </row>
    <row ht="24" customHeight="1" r="271" spans="1:24" s="107" customFormat="1">
      <c r="A271" s="1599"/>
      <c r="B271" s="1600"/>
      <c r="C271" s="1601"/>
      <c r="D271" s="1601"/>
      <c r="E271" s="1601"/>
      <c r="F271" s="1601"/>
      <c r="G271" s="1601"/>
      <c r="H271" s="1601"/>
      <c r="I271" s="171"/>
      <c r="J271" s="172" t="s">
        <v>351</v>
      </c>
      <c r="K271" s="173"/>
      <c r="L271" s="178"/>
      <c r="M271" s="1605"/>
      <c r="N271" s="1606"/>
      <c r="O271" s="1606"/>
      <c r="P271" s="1606"/>
      <c r="Q271" s="1606"/>
      <c r="R271" s="1607"/>
      <c r="S271" s="1605"/>
      <c r="T271" s="1606"/>
      <c r="U271" s="1606"/>
      <c r="V271" s="1606"/>
      <c r="W271" s="1606"/>
      <c r="X271" s="1607"/>
    </row>
    <row ht="24" customHeight="1" r="272" spans="1:24" s="107" customFormat="1">
      <c r="A272" s="1599"/>
      <c r="B272" s="1600"/>
      <c r="C272" s="1601"/>
      <c r="D272" s="1601"/>
      <c r="E272" s="1601"/>
      <c r="F272" s="1601"/>
      <c r="G272" s="1601"/>
      <c r="H272" s="1601"/>
      <c r="I272" s="175" t="s">
        <v>67</v>
      </c>
      <c r="J272" s="908">
        <v>11</v>
      </c>
      <c r="K272" s="176" t="s">
        <v>350</v>
      </c>
      <c r="L272" s="178"/>
      <c r="M272" s="1605"/>
      <c r="N272" s="1606"/>
      <c r="O272" s="1606"/>
      <c r="P272" s="1606"/>
      <c r="Q272" s="1606"/>
      <c r="R272" s="1607"/>
      <c r="S272" s="1605"/>
      <c r="T272" s="1606"/>
      <c r="U272" s="1606"/>
      <c r="V272" s="1606"/>
      <c r="W272" s="1606"/>
      <c r="X272" s="1607"/>
    </row>
    <row ht="119.45" customHeight="1" r="273" spans="1:25" s="107" customFormat="1">
      <c r="A273" s="1596"/>
      <c r="B273" s="1597"/>
      <c r="C273" s="1598"/>
      <c r="D273" s="1598"/>
      <c r="E273" s="1598"/>
      <c r="F273" s="1598"/>
      <c r="G273" s="1598"/>
      <c r="H273" s="1598"/>
      <c r="I273" s="179"/>
      <c r="J273" s="180"/>
      <c r="K273" s="181"/>
      <c r="L273" s="178"/>
      <c r="M273" s="1608"/>
      <c r="N273" s="1609"/>
      <c r="O273" s="1609"/>
      <c r="P273" s="1609"/>
      <c r="Q273" s="1609"/>
      <c r="R273" s="1610"/>
      <c r="S273" s="1608"/>
      <c r="T273" s="1609"/>
      <c r="U273" s="1609"/>
      <c r="V273" s="1609"/>
      <c r="W273" s="1609"/>
      <c r="X273" s="1610"/>
    </row>
    <row ht="24" customHeight="1" r="274" spans="1:25">
      <c r="A274" s="1630" t="str">
        <f>IF(P119&gt;0,"〇","")</f>
        <v>〇</v>
      </c>
      <c r="B274" s="1631"/>
      <c r="C274" s="1632" t="s">
        <v>927</v>
      </c>
      <c r="D274" s="1593"/>
      <c r="E274" s="1593"/>
      <c r="F274" s="1593"/>
      <c r="G274" s="1593"/>
      <c r="H274" s="1593"/>
      <c r="I274" s="168" t="s">
        <v>67</v>
      </c>
      <c r="J274" s="909">
        <v>7</v>
      </c>
      <c r="K274" s="169" t="s">
        <v>350</v>
      </c>
      <c r="L274" s="182"/>
      <c r="M274" s="1602" t="s">
        <v>928</v>
      </c>
      <c r="N274" s="1603"/>
      <c r="O274" s="1603"/>
      <c r="P274" s="1603"/>
      <c r="Q274" s="1603"/>
      <c r="R274" s="1604"/>
      <c r="S274" s="1602" t="s">
        <v>2177</v>
      </c>
      <c r="T274" s="1603"/>
      <c r="U274" s="1603"/>
      <c r="V274" s="1603"/>
      <c r="W274" s="1603"/>
      <c r="X274" s="1604"/>
      <c r="Y274" s="81"/>
    </row>
    <row ht="24" customHeight="1" r="275" spans="1:25" s="107" customFormat="1">
      <c r="A275" s="1599"/>
      <c r="B275" s="1600"/>
      <c r="C275" s="1601"/>
      <c r="D275" s="1601"/>
      <c r="E275" s="1601"/>
      <c r="F275" s="1601"/>
      <c r="G275" s="1601"/>
      <c r="H275" s="1601"/>
      <c r="I275" s="171"/>
      <c r="J275" s="172" t="s">
        <v>351</v>
      </c>
      <c r="K275" s="173"/>
      <c r="L275" s="182"/>
      <c r="M275" s="1605"/>
      <c r="N275" s="1606"/>
      <c r="O275" s="1606"/>
      <c r="P275" s="1606"/>
      <c r="Q275" s="1606"/>
      <c r="R275" s="1607"/>
      <c r="S275" s="1605"/>
      <c r="T275" s="1606"/>
      <c r="U275" s="1606"/>
      <c r="V275" s="1606"/>
      <c r="W275" s="1606"/>
      <c r="X275" s="1607"/>
    </row>
    <row ht="24" customHeight="1" r="276" spans="1:25" s="107" customFormat="1">
      <c r="A276" s="1599"/>
      <c r="B276" s="1600"/>
      <c r="C276" s="1601"/>
      <c r="D276" s="1601"/>
      <c r="E276" s="1601"/>
      <c r="F276" s="1601"/>
      <c r="G276" s="1601"/>
      <c r="H276" s="1601"/>
      <c r="I276" s="175" t="s">
        <v>67</v>
      </c>
      <c r="J276" s="908">
        <v>11</v>
      </c>
      <c r="K276" s="176" t="s">
        <v>350</v>
      </c>
      <c r="L276" s="182"/>
      <c r="M276" s="1605"/>
      <c r="N276" s="1606"/>
      <c r="O276" s="1606"/>
      <c r="P276" s="1606"/>
      <c r="Q276" s="1606"/>
      <c r="R276" s="1607"/>
      <c r="S276" s="1605"/>
      <c r="T276" s="1606"/>
      <c r="U276" s="1606"/>
      <c r="V276" s="1606"/>
      <c r="W276" s="1606"/>
      <c r="X276" s="1607"/>
    </row>
    <row ht="119.45" customHeight="1" r="277" spans="1:25" s="107" customFormat="1">
      <c r="A277" s="1596" t="str">
        <f>IF(S84&gt;0,"〇","")</f>
        <v/>
      </c>
      <c r="B277" s="1597"/>
      <c r="C277" s="1598"/>
      <c r="D277" s="1598"/>
      <c r="E277" s="1598"/>
      <c r="F277" s="1598"/>
      <c r="G277" s="1598"/>
      <c r="H277" s="1598"/>
      <c r="I277" s="179"/>
      <c r="J277" s="180"/>
      <c r="K277" s="181"/>
      <c r="L277" s="182"/>
      <c r="M277" s="1608"/>
      <c r="N277" s="1609"/>
      <c r="O277" s="1609"/>
      <c r="P277" s="1609"/>
      <c r="Q277" s="1609"/>
      <c r="R277" s="1610"/>
      <c r="S277" s="1608"/>
      <c r="T277" s="1609"/>
      <c r="U277" s="1609"/>
      <c r="V277" s="1609"/>
      <c r="W277" s="1609"/>
      <c r="X277" s="1610"/>
    </row>
    <row ht="7.15" customHeight="1" r="278" spans="1:25">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ht="18" customHeight="1" r="279" spans="1:25">
      <c r="A279" s="160"/>
      <c r="B279" s="161" t="s">
        <v>190</v>
      </c>
      <c r="C279" s="155" t="s">
        <v>931</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ht="45.75" customHeight="1" r="280" spans="1:25">
      <c r="A280" s="160"/>
      <c r="B280" s="185" t="s">
        <v>191</v>
      </c>
      <c r="C280" s="1590" t="s">
        <v>192</v>
      </c>
      <c r="D280" s="1590"/>
      <c r="E280" s="1590"/>
      <c r="F280" s="1590"/>
      <c r="G280" s="1590"/>
      <c r="H280" s="1590"/>
      <c r="I280" s="1590"/>
      <c r="J280" s="1590"/>
      <c r="K280" s="1590"/>
      <c r="L280" s="1590"/>
      <c r="M280" s="1590"/>
      <c r="N280" s="1590"/>
      <c r="O280" s="1590"/>
      <c r="P280" s="1590"/>
      <c r="Q280" s="1590"/>
      <c r="R280" s="1590"/>
      <c r="S280" s="1590"/>
      <c r="T280" s="1590"/>
      <c r="U280" s="1590"/>
      <c r="V280" s="1590"/>
      <c r="W280" s="1590"/>
      <c r="X280" s="1590"/>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sheetViews>
    <sheetView showGridLines="0" zoomScale="90" workbookViewId="0" view="pageBreakPreview" zoomScaleNormal="100" zoomScaleSheetLayoutView="90">
      <selection pane="topLeft" activeCell="O13" sqref="O13"/>
    </sheetView>
  </sheetViews>
  <sheetFormatPr baseColWidth="8" defaultRowHeight="13"/>
  <cols>
    <col min="1" max="1" width="2.875" customWidth="1"/>
    <col min="2" max="35" width="2.625" style="92" customWidth="1"/>
  </cols>
  <sheetData>
    <row ht="15.6" customHeight="1" r="1" spans="1:35">
      <c r="A1" s="118"/>
      <c r="AH1" s="93" t="s">
        <v>395</v>
      </c>
      <c r="AI1" s="119"/>
    </row>
    <row ht="15.6" customHeight="1" r="2" spans="1:35" s="117" customForma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ht="36" customHeight="1" r="3" spans="1:35" s="92" customFormat="1">
      <c r="A3" s="122"/>
      <c r="B3" s="1859" t="s">
        <v>397</v>
      </c>
      <c r="C3" s="1859"/>
      <c r="D3" s="1859"/>
      <c r="E3" s="1859"/>
      <c r="F3" s="1859" t="s">
        <v>398</v>
      </c>
      <c r="G3" s="1859"/>
      <c r="H3" s="1859"/>
      <c r="I3" s="1859"/>
      <c r="J3" s="1859"/>
      <c r="K3" s="1859"/>
      <c r="L3" s="1859" t="s">
        <v>399</v>
      </c>
      <c r="M3" s="1859"/>
      <c r="N3" s="1859"/>
      <c r="O3" s="1859"/>
      <c r="P3" s="1859"/>
      <c r="Q3" s="1859"/>
      <c r="R3" s="1859"/>
      <c r="S3" s="1859" t="s">
        <v>400</v>
      </c>
      <c r="T3" s="1859"/>
      <c r="U3" s="1859"/>
      <c r="V3" s="1859"/>
      <c r="W3" s="1859"/>
      <c r="X3" s="1859"/>
      <c r="Y3" s="1859"/>
      <c r="Z3" s="1859"/>
      <c r="AA3" s="1859"/>
      <c r="AB3" s="1859"/>
      <c r="AC3" s="1859" t="s">
        <v>401</v>
      </c>
      <c r="AD3" s="1859"/>
      <c r="AE3" s="1859"/>
      <c r="AF3" s="1859"/>
      <c r="AG3" s="1859"/>
      <c r="AH3" s="1859"/>
      <c r="AI3" s="119"/>
    </row>
    <row ht="46.9" customHeight="1" r="4" spans="1:35" s="92" customFormat="1">
      <c r="A4" s="122"/>
      <c r="B4" s="1861" t="s">
        <v>402</v>
      </c>
      <c r="C4" s="1862"/>
      <c r="D4" s="1862"/>
      <c r="E4" s="1863"/>
      <c r="F4" s="1864" t="s">
        <v>932</v>
      </c>
      <c r="G4" s="1864"/>
      <c r="H4" s="1864"/>
      <c r="I4" s="1864"/>
      <c r="J4" s="1864"/>
      <c r="K4" s="1864"/>
      <c r="L4" s="1865" t="s">
        <v>2072</v>
      </c>
      <c r="M4" s="1866"/>
      <c r="N4" s="1866"/>
      <c r="O4" s="1866"/>
      <c r="P4" s="1866"/>
      <c r="Q4" s="1866"/>
      <c r="R4" s="1867"/>
      <c r="S4" s="1869" t="s">
        <v>2074</v>
      </c>
      <c r="T4" s="1870"/>
      <c r="U4" s="1870"/>
      <c r="V4" s="1870"/>
      <c r="W4" s="1870"/>
      <c r="X4" s="1870"/>
      <c r="Y4" s="1870"/>
      <c r="Z4" s="1870"/>
      <c r="AA4" s="1870"/>
      <c r="AB4" s="1871"/>
      <c r="AC4" s="1865" t="s">
        <v>2073</v>
      </c>
      <c r="AD4" s="1866"/>
      <c r="AE4" s="1866"/>
      <c r="AF4" s="1866"/>
      <c r="AG4" s="1866"/>
      <c r="AH4" s="1867"/>
      <c r="AI4" s="119"/>
    </row>
    <row ht="49.15" customHeight="1" r="5" spans="1:35" s="92" customFormat="1">
      <c r="A5" s="122"/>
      <c r="B5" s="1861" t="s">
        <v>403</v>
      </c>
      <c r="C5" s="1862"/>
      <c r="D5" s="1862"/>
      <c r="E5" s="1863"/>
      <c r="F5" s="1864" t="s">
        <v>933</v>
      </c>
      <c r="G5" s="1864"/>
      <c r="H5" s="1864"/>
      <c r="I5" s="1864"/>
      <c r="J5" s="1864"/>
      <c r="K5" s="1864"/>
      <c r="L5" s="1865" t="s">
        <v>2072</v>
      </c>
      <c r="M5" s="1866"/>
      <c r="N5" s="1866"/>
      <c r="O5" s="1866"/>
      <c r="P5" s="1866"/>
      <c r="Q5" s="1866"/>
      <c r="R5" s="1867"/>
      <c r="S5" s="1869" t="s">
        <v>2074</v>
      </c>
      <c r="T5" s="1870"/>
      <c r="U5" s="1870"/>
      <c r="V5" s="1870"/>
      <c r="W5" s="1870"/>
      <c r="X5" s="1870"/>
      <c r="Y5" s="1870"/>
      <c r="Z5" s="1870"/>
      <c r="AA5" s="1870"/>
      <c r="AB5" s="1871"/>
      <c r="AC5" s="1865" t="s">
        <v>2073</v>
      </c>
      <c r="AD5" s="1866"/>
      <c r="AE5" s="1866"/>
      <c r="AF5" s="1866"/>
      <c r="AG5" s="1866"/>
      <c r="AH5" s="1867"/>
      <c r="AI5" s="119"/>
    </row>
    <row ht="54" customHeight="1" r="6" spans="1:35" s="92" customFormat="1">
      <c r="A6" s="122"/>
      <c r="B6" s="1859" t="s">
        <v>935</v>
      </c>
      <c r="C6" s="1859"/>
      <c r="D6" s="1859"/>
      <c r="E6" s="1859"/>
      <c r="F6" s="1860" t="s">
        <v>934</v>
      </c>
      <c r="G6" s="1860"/>
      <c r="H6" s="1860"/>
      <c r="I6" s="1860"/>
      <c r="J6" s="1860"/>
      <c r="K6" s="1860"/>
      <c r="L6" s="1860" t="s">
        <v>428</v>
      </c>
      <c r="M6" s="1860"/>
      <c r="N6" s="1860"/>
      <c r="O6" s="1860"/>
      <c r="P6" s="1860"/>
      <c r="Q6" s="1860"/>
      <c r="R6" s="1860"/>
      <c r="S6" s="1868" t="s">
        <v>2075</v>
      </c>
      <c r="T6" s="1868"/>
      <c r="U6" s="1868"/>
      <c r="V6" s="1868"/>
      <c r="W6" s="1868"/>
      <c r="X6" s="1868"/>
      <c r="Y6" s="1868"/>
      <c r="Z6" s="1868"/>
      <c r="AA6" s="1868"/>
      <c r="AB6" s="1868"/>
      <c r="AC6" s="1860" t="s">
        <v>429</v>
      </c>
      <c r="AD6" s="1860"/>
      <c r="AE6" s="1860"/>
      <c r="AF6" s="1860"/>
      <c r="AG6" s="1860"/>
      <c r="AH6" s="1860"/>
      <c r="AI6" s="119"/>
    </row>
    <row ht="13.5" customHeight="1" r="7" spans="1:35" s="92" customFormat="1">
      <c r="A7" s="122"/>
      <c r="AI7" s="119"/>
    </row>
    <row ht="13.5" customHeight="1" r="8" spans="1:35" s="92" customFormat="1">
      <c r="A8" s="122"/>
      <c r="AI8" s="119"/>
    </row>
    <row r="9" spans="1:35">
      <c r="A9" s="118"/>
      <c r="AI9" s="119"/>
    </row>
    <row ht="13.5" customHeight="1" r="10" spans="1:35" s="92" customFormat="1">
      <c r="A10" s="122"/>
      <c r="AI10" s="119"/>
    </row>
    <row ht="13.5" customHeight="1" r="11" spans="1:35" s="92" customFormat="1">
      <c r="A11" s="122"/>
      <c r="AI11" s="119"/>
    </row>
    <row ht="13.5" customHeight="1" r="12" spans="1:35" s="92" customFormat="1">
      <c r="A12" s="122"/>
      <c r="AI12" s="119"/>
    </row>
    <row ht="13.5" customHeight="1" r="13" spans="1:35" s="92" customFormat="1">
      <c r="A13" s="122"/>
      <c r="AI13" s="119"/>
    </row>
    <row ht="13.5" customHeight="1" r="14" spans="1:35" s="92" customFormat="1">
      <c r="A14" s="122"/>
      <c r="AI14" s="119"/>
    </row>
    <row ht="13.5" customHeight="1" r="15" spans="1:35" s="92" customFormat="1">
      <c r="A15" s="122"/>
      <c r="AI15" s="119"/>
    </row>
    <row ht="13.5" customHeight="1" r="16" spans="1:35" s="92" customFormat="1">
      <c r="A16" s="122"/>
      <c r="AI16" s="119"/>
    </row>
    <row ht="13.5" customHeight="1" r="17" spans="1:88" s="92" customFormat="1">
      <c r="A17" s="122"/>
      <c r="AI17" s="119"/>
    </row>
    <row ht="13.5" customHeight="1" r="18" spans="1:88" s="92" customFormat="1">
      <c r="A18" s="122"/>
      <c r="AI18" s="119"/>
    </row>
    <row ht="13.5" customHeight="1" r="19" spans="1:88" s="92" customFormat="1">
      <c r="A19" s="122"/>
      <c r="AI19" s="119"/>
    </row>
    <row ht="13.5" customHeight="1" r="20" spans="1:88" s="92" customFormat="1">
      <c r="A20" s="122"/>
      <c r="AI20" s="119"/>
    </row>
    <row ht="13.5" customHeight="1" r="21" spans="1:88" s="92" customFormat="1">
      <c r="A21" s="122"/>
      <c r="AI21" s="119"/>
    </row>
    <row ht="13.5" customHeight="1" r="22" spans="1:88" s="92" customFormat="1">
      <c r="A22" s="122"/>
      <c r="AI22" s="119"/>
    </row>
    <row ht="13.5" customHeight="1" r="23" spans="1:88" s="92" customForma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ht="13.5" customHeight="1" r="25" spans="1:88" s="92" customFormat="1">
      <c r="A25" s="122"/>
      <c r="AI25" s="119"/>
    </row>
    <row ht="13.5" customHeight="1" r="26" spans="1:88" s="92" customFormat="1">
      <c r="A26" s="122"/>
      <c r="AI26" s="119"/>
    </row>
    <row ht="13.5" customHeight="1" r="27" spans="1:88" s="92" customFormat="1">
      <c r="A27" s="122"/>
      <c r="AI27" s="119"/>
    </row>
    <row ht="13.5" customHeight="1" r="28" spans="1:88" s="92" customFormat="1">
      <c r="A28" s="122"/>
      <c r="AI28" s="119"/>
    </row>
    <row ht="13.5" customHeight="1" r="29" spans="1:88" s="92" customFormat="1">
      <c r="A29" s="122"/>
      <c r="AI29" s="119"/>
    </row>
    <row ht="13.5" customHeight="1" r="30" spans="1:88" s="92" customFormat="1">
      <c r="A30" s="122"/>
      <c r="AI30" s="119"/>
    </row>
    <row ht="13.5" customHeight="1" r="31" spans="1:88" s="92" customFormat="1">
      <c r="A31" s="122"/>
      <c r="AI31" s="119"/>
    </row>
    <row ht="13.5" customHeight="1" r="32" spans="1:88" s="92" customForma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ht="27" customHeight="1" r="33" s="92" customFormat="1"/>
    <row ht="13.5" customHeight="1" r="34" s="92" customFormat="1"/>
    <row ht="13.5" customHeight="1" r="35" s="92" customFormat="1"/>
    <row ht="13.5" customHeight="1" r="36" s="92" customFormat="1"/>
    <row ht="13.5" customHeight="1" r="37" s="92" customFormat="1"/>
    <row ht="13.5" customHeight="1" r="38" s="92" customFormat="1"/>
    <row r="39" s="92" customFormat="1"/>
    <row ht="13.5" customHeight="1" r="40" s="92" customFormat="1"/>
    <row ht="13.5" customHeight="1" r="41" s="92" customFormat="1"/>
    <row ht="13.5" customHeight="1" r="42" s="92" customFormat="1"/>
    <row ht="13.5" customHeight="1" r="43" s="92" customFormat="1"/>
    <row ht="13.5" customHeight="1" r="44" s="92" customFormat="1"/>
    <row ht="13.5" customHeight="1" r="45" s="92" customFormat="1"/>
    <row ht="13.5" customHeight="1" r="46" s="92" customFormat="1"/>
    <row ht="13.5" customHeight="1" r="47" s="92" customFormat="1"/>
    <row ht="13.5" customHeight="1" r="48" s="92" customFormat="1"/>
    <row ht="13.5" customHeight="1" r="49" s="92" customFormat="1"/>
    <row ht="13.5" customHeight="1" r="50" s="92" customFormat="1"/>
    <row ht="13.5" customHeight="1" r="51" s="92" customFormat="1"/>
    <row ht="27" customHeight="1" r="52" s="92" customFormat="1"/>
    <row ht="13.5" customHeight="1" r="53" s="92" customFormat="1"/>
    <row ht="27" customHeight="1" r="54" s="92" customFormat="1"/>
    <row ht="13.5" customHeight="1" r="55" s="92" customFormat="1"/>
    <row ht="13.5" customHeight="1" r="56" s="92" customFormat="1"/>
    <row ht="13.5" customHeight="1" r="57" s="92" customFormat="1"/>
    <row ht="13.5" customHeight="1" r="58" s="92" customFormat="1"/>
    <row ht="13.5" customHeight="1" r="59" s="92" customFormat="1"/>
    <row ht="13.5" customHeight="1" r="60" s="92" customFormat="1"/>
    <row ht="13.5" customHeight="1" r="61" s="92" customFormat="1"/>
    <row ht="13.5" customHeight="1" r="62" s="92" customFormat="1"/>
    <row ht="13.5" customHeight="1" r="63" s="92" customFormat="1"/>
    <row ht="27" customHeight="1" r="64" s="92" customFormat="1"/>
    <row ht="27" customHeight="1" r="65" s="92" customFormat="1"/>
    <row r="68" s="92" customFormat="1"/>
    <row r="69" s="92" customFormat="1"/>
    <row ht="40.5" customHeight="1" r="86"/>
    <row ht="13.5" customHeight="1" r="114"/>
    <row ht="13.5" customHeight="1" r="129"/>
    <row ht="40.5" customHeight="1" r="138"/>
    <row ht="40.5" customHeight="1" r="139"/>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sheetViews>
    <sheetView showGridLines="0" zoomScale="90" workbookViewId="0" view="pageBreakPreview" zoomScaleNormal="80" zoomScaleSheetLayoutView="55">
      <selection pane="topLeft" activeCell="AZ13" sqref="AZ13"/>
    </sheetView>
  </sheetViews>
  <sheetFormatPr baseColWidth="8" defaultRowHeight="13"/>
  <cols>
    <col min="1" max="53" width="2.875" customWidth="1"/>
  </cols>
  <sheetData>
    <row ht="18" customHeight="1" r="1" spans="1:47" s="99" customForma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ht="21.95" customHeight="1" r="2" spans="1:47" s="99" customFormat="1">
      <c r="A2" s="875" t="s">
        <v>67</v>
      </c>
      <c r="B2" s="876"/>
      <c r="C2" s="1107">
        <v>7</v>
      </c>
      <c r="D2" s="875" t="s">
        <v>2063</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ht="36" customHeight="1" r="3" spans="1:47" s="99" customFormat="1">
      <c r="A3" s="1522" t="s">
        <v>265</v>
      </c>
      <c r="B3" s="1884"/>
      <c r="C3" s="1884"/>
      <c r="D3" s="1885"/>
      <c r="E3" s="1885"/>
      <c r="F3" s="1885"/>
      <c r="G3" s="1885"/>
      <c r="H3" s="1885"/>
      <c r="I3" s="1885"/>
      <c r="J3" s="1885"/>
      <c r="K3" s="1885"/>
      <c r="L3" s="1522" t="s">
        <v>266</v>
      </c>
      <c r="M3" s="1884"/>
      <c r="N3" s="1884"/>
      <c r="O3" s="1909" t="str">
        <f>はじめに!D3</f>
        <v>○○県</v>
      </c>
      <c r="P3" s="1909"/>
      <c r="Q3" s="1909"/>
      <c r="R3" s="1909"/>
      <c r="S3" s="1909"/>
      <c r="T3" s="1909"/>
      <c r="U3" s="1884" t="s">
        <v>267</v>
      </c>
      <c r="V3" s="1884"/>
      <c r="W3" s="1884"/>
      <c r="X3" s="1884"/>
      <c r="Y3" s="1884"/>
      <c r="Z3" s="1910"/>
      <c r="AA3" s="1910"/>
      <c r="AB3" s="1910"/>
      <c r="AC3" s="1910"/>
      <c r="AD3" s="1910"/>
      <c r="AE3" s="1910"/>
      <c r="AF3" s="1910"/>
      <c r="AG3" s="1910"/>
      <c r="AH3" s="1910"/>
      <c r="AI3" s="1910"/>
      <c r="AJ3" s="1884" t="s">
        <v>268</v>
      </c>
      <c r="AK3" s="1884"/>
      <c r="AL3" s="1884"/>
      <c r="AM3" s="1884"/>
      <c r="AN3" s="1885"/>
      <c r="AO3" s="1885"/>
      <c r="AP3" s="1885"/>
      <c r="AQ3" s="1885"/>
      <c r="AR3" s="1885"/>
      <c r="AS3" s="1885"/>
      <c r="AT3" s="1885"/>
    </row>
    <row ht="18" customHeight="1" r="4" spans="1:47" s="99" customFormat="1">
      <c r="A4" s="1886" t="s">
        <v>269</v>
      </c>
      <c r="B4" s="1887"/>
      <c r="C4" s="1892"/>
      <c r="D4" s="1892"/>
      <c r="E4" s="1892"/>
      <c r="F4" s="1409" t="s">
        <v>270</v>
      </c>
      <c r="G4" s="1409"/>
      <c r="H4" s="1410"/>
      <c r="I4" s="1896" t="s">
        <v>271</v>
      </c>
      <c r="J4" s="1897"/>
      <c r="K4" s="1897"/>
      <c r="L4" s="1897"/>
      <c r="M4" s="1897"/>
      <c r="N4" s="1897"/>
      <c r="O4" s="1897"/>
      <c r="P4" s="1897"/>
      <c r="Q4" s="1897"/>
      <c r="R4" s="1897"/>
      <c r="S4" s="1897"/>
      <c r="T4" s="1897"/>
      <c r="U4" s="1897"/>
      <c r="V4" s="1898"/>
      <c r="W4" s="1899" t="s">
        <v>272</v>
      </c>
      <c r="X4" s="1899"/>
      <c r="Y4" s="1899"/>
      <c r="Z4" s="1899"/>
      <c r="AA4" s="1899"/>
      <c r="AB4" s="1899"/>
      <c r="AC4" s="1899"/>
      <c r="AD4" s="1899"/>
      <c r="AE4" s="1899"/>
      <c r="AF4" s="1899"/>
      <c r="AG4" s="1899"/>
      <c r="AH4" s="1899"/>
      <c r="AI4" s="1899"/>
      <c r="AJ4" s="1899"/>
      <c r="AK4" s="1899"/>
      <c r="AL4" s="1899"/>
      <c r="AM4" s="1899"/>
      <c r="AN4" s="1899"/>
      <c r="AO4" s="1899"/>
      <c r="AP4" s="1899"/>
      <c r="AQ4" s="1899"/>
      <c r="AR4" s="1899"/>
      <c r="AS4" s="1899"/>
      <c r="AT4" s="1899"/>
      <c r="AU4"/>
    </row>
    <row ht="18" customHeight="1" r="5" spans="1:47" s="99" customFormat="1">
      <c r="A5" s="1888"/>
      <c r="B5" s="1889"/>
      <c r="C5" s="1893"/>
      <c r="D5" s="1893"/>
      <c r="E5" s="1893"/>
      <c r="F5" s="1894"/>
      <c r="G5" s="1894"/>
      <c r="H5" s="1895"/>
      <c r="I5" s="1900" t="s">
        <v>273</v>
      </c>
      <c r="J5" s="1901"/>
      <c r="K5" s="1901"/>
      <c r="L5" s="1901"/>
      <c r="M5" s="1901"/>
      <c r="N5" s="1901"/>
      <c r="O5" s="1901"/>
      <c r="P5" s="1901"/>
      <c r="Q5" s="1901"/>
      <c r="R5" s="1901"/>
      <c r="S5" s="1901"/>
      <c r="T5" s="1901"/>
      <c r="U5" s="1901"/>
      <c r="V5" s="1906"/>
      <c r="W5" s="1899"/>
      <c r="X5" s="1899"/>
      <c r="Y5" s="1899"/>
      <c r="Z5" s="1899"/>
      <c r="AA5" s="1899"/>
      <c r="AB5" s="1899"/>
      <c r="AC5" s="1899"/>
      <c r="AD5" s="1899"/>
      <c r="AE5" s="1899"/>
      <c r="AF5" s="1899"/>
      <c r="AG5" s="1899"/>
      <c r="AH5" s="1899"/>
      <c r="AI5" s="1899"/>
      <c r="AJ5" s="1899"/>
      <c r="AK5" s="1899"/>
      <c r="AL5" s="1899"/>
      <c r="AM5" s="1899"/>
      <c r="AN5" s="1899"/>
      <c r="AO5" s="1899"/>
      <c r="AP5" s="1899"/>
      <c r="AQ5" s="1899"/>
      <c r="AR5" s="1899"/>
      <c r="AS5" s="1899"/>
      <c r="AT5" s="1899"/>
      <c r="AU5"/>
    </row>
    <row ht="18" customHeight="1" r="6" spans="1:47" s="99" customFormat="1">
      <c r="A6" s="1888"/>
      <c r="B6" s="1889"/>
      <c r="C6" s="1893"/>
      <c r="D6" s="1893"/>
      <c r="E6" s="1893"/>
      <c r="F6" s="92"/>
      <c r="G6" s="92"/>
      <c r="H6" s="101"/>
      <c r="I6" s="1902"/>
      <c r="J6" s="1903"/>
      <c r="K6" s="1903"/>
      <c r="L6" s="1861" t="s">
        <v>274</v>
      </c>
      <c r="M6" s="1409"/>
      <c r="N6" s="1409"/>
      <c r="O6" s="1409"/>
      <c r="P6" s="1409"/>
      <c r="Q6" s="1409"/>
      <c r="R6" s="1409"/>
      <c r="S6" s="1409"/>
      <c r="T6" s="1409"/>
      <c r="U6" s="1409"/>
      <c r="V6" s="1410"/>
      <c r="W6" s="1911" t="s">
        <v>275</v>
      </c>
      <c r="X6" s="1912"/>
      <c r="Y6" s="1912"/>
      <c r="Z6" s="1912"/>
      <c r="AA6" s="1912"/>
      <c r="AB6" s="1912"/>
      <c r="AC6" s="1912"/>
      <c r="AD6" s="1912"/>
      <c r="AE6" s="1912"/>
      <c r="AF6" s="1912"/>
      <c r="AG6" s="1912"/>
      <c r="AH6" s="1912"/>
      <c r="AI6" s="1912"/>
      <c r="AJ6" s="1912"/>
      <c r="AK6" s="1912"/>
      <c r="AL6" s="1912"/>
      <c r="AM6" s="1912"/>
      <c r="AN6" s="1913"/>
      <c r="AO6" s="1917" t="s">
        <v>275</v>
      </c>
      <c r="AP6" s="1917"/>
      <c r="AQ6" s="1917"/>
      <c r="AR6" s="1917"/>
      <c r="AS6" s="1917"/>
      <c r="AT6" s="1917"/>
      <c r="AU6"/>
    </row>
    <row ht="18" customHeight="1" r="7" spans="1:47" s="99" customFormat="1">
      <c r="A7" s="1888"/>
      <c r="B7" s="1889"/>
      <c r="C7" s="92"/>
      <c r="D7" s="92"/>
      <c r="E7" s="92"/>
      <c r="F7" s="1918"/>
      <c r="G7" s="1918"/>
      <c r="H7" s="1919"/>
      <c r="I7" s="1902"/>
      <c r="J7" s="1903"/>
      <c r="K7" s="1903"/>
      <c r="L7" s="1907"/>
      <c r="M7" s="1894"/>
      <c r="N7" s="1894"/>
      <c r="O7" s="1894"/>
      <c r="P7" s="1900" t="s">
        <v>276</v>
      </c>
      <c r="Q7" s="1901"/>
      <c r="R7" s="1901"/>
      <c r="S7" s="1901"/>
      <c r="T7" s="1901"/>
      <c r="U7" s="1901"/>
      <c r="V7" s="1906"/>
      <c r="W7" s="1914"/>
      <c r="X7" s="1915"/>
      <c r="Y7" s="1915"/>
      <c r="Z7" s="1915"/>
      <c r="AA7" s="1915"/>
      <c r="AB7" s="1915"/>
      <c r="AC7" s="1915"/>
      <c r="AD7" s="1915"/>
      <c r="AE7" s="1915"/>
      <c r="AF7" s="1915"/>
      <c r="AG7" s="1915"/>
      <c r="AH7" s="1915"/>
      <c r="AI7" s="1915"/>
      <c r="AJ7" s="1915"/>
      <c r="AK7" s="1915"/>
      <c r="AL7" s="1915"/>
      <c r="AM7" s="1915"/>
      <c r="AN7" s="1916"/>
      <c r="AO7" s="1917"/>
      <c r="AP7" s="1917"/>
      <c r="AQ7" s="1917"/>
      <c r="AR7" s="1917"/>
      <c r="AS7" s="1917"/>
      <c r="AT7" s="1917"/>
      <c r="AU7"/>
    </row>
    <row ht="18" customHeight="1" r="8" spans="1:47" s="99" customFormat="1">
      <c r="A8" s="1888"/>
      <c r="B8" s="1889"/>
      <c r="C8" s="1894" t="s">
        <v>270</v>
      </c>
      <c r="D8" s="1894"/>
      <c r="E8" s="1894"/>
      <c r="F8" s="1918"/>
      <c r="G8" s="1918"/>
      <c r="H8" s="1919"/>
      <c r="I8" s="1902"/>
      <c r="J8" s="1903"/>
      <c r="K8" s="1903"/>
      <c r="L8" s="1907"/>
      <c r="M8" s="1894"/>
      <c r="N8" s="1894"/>
      <c r="O8" s="1894"/>
      <c r="P8" s="1922"/>
      <c r="Q8" s="1903"/>
      <c r="R8" s="1903"/>
      <c r="S8" s="1903"/>
      <c r="T8" s="1903"/>
      <c r="U8" s="1903"/>
      <c r="V8" s="1923"/>
      <c r="W8" s="1899" t="s">
        <v>277</v>
      </c>
      <c r="X8" s="1899"/>
      <c r="Y8" s="1899" t="s">
        <v>278</v>
      </c>
      <c r="Z8" s="1899"/>
      <c r="AA8" s="1899" t="s">
        <v>279</v>
      </c>
      <c r="AB8" s="1899"/>
      <c r="AC8" s="1899" t="s">
        <v>280</v>
      </c>
      <c r="AD8" s="1899"/>
      <c r="AE8" s="1899" t="s">
        <v>281</v>
      </c>
      <c r="AF8" s="1899"/>
      <c r="AG8" s="1899" t="s">
        <v>282</v>
      </c>
      <c r="AH8" s="1899"/>
      <c r="AI8" s="1899" t="s">
        <v>283</v>
      </c>
      <c r="AJ8" s="1899"/>
      <c r="AK8" s="1899" t="s">
        <v>284</v>
      </c>
      <c r="AL8" s="1899"/>
      <c r="AM8" s="1899" t="s">
        <v>285</v>
      </c>
      <c r="AN8" s="1899"/>
      <c r="AO8" s="1899" t="s">
        <v>286</v>
      </c>
      <c r="AP8" s="1899"/>
      <c r="AQ8" s="1899" t="s">
        <v>287</v>
      </c>
      <c r="AR8" s="1899"/>
      <c r="AS8" s="1899" t="s">
        <v>288</v>
      </c>
      <c r="AT8" s="1899"/>
      <c r="AU8"/>
    </row>
    <row ht="18" customHeight="1" r="9" spans="1:47" s="99" customFormat="1">
      <c r="A9" s="1888"/>
      <c r="B9" s="1889"/>
      <c r="C9" s="1411"/>
      <c r="D9" s="1411"/>
      <c r="E9" s="1411"/>
      <c r="F9" s="1920"/>
      <c r="G9" s="1920"/>
      <c r="H9" s="1921"/>
      <c r="I9" s="1904"/>
      <c r="J9" s="1905"/>
      <c r="K9" s="1905"/>
      <c r="L9" s="1908"/>
      <c r="M9" s="1411"/>
      <c r="N9" s="1411"/>
      <c r="O9" s="1411"/>
      <c r="P9" s="1904"/>
      <c r="Q9" s="1905"/>
      <c r="R9" s="1905"/>
      <c r="S9" s="1905"/>
      <c r="T9" s="1905"/>
      <c r="U9" s="1905"/>
      <c r="V9" s="1924"/>
      <c r="W9" s="1899"/>
      <c r="X9" s="1899"/>
      <c r="Y9" s="1899"/>
      <c r="Z9" s="1899"/>
      <c r="AA9" s="1899"/>
      <c r="AB9" s="1899"/>
      <c r="AC9" s="1899"/>
      <c r="AD9" s="1899"/>
      <c r="AE9" s="1899"/>
      <c r="AF9" s="1899"/>
      <c r="AG9" s="1899"/>
      <c r="AH9" s="1899"/>
      <c r="AI9" s="1899"/>
      <c r="AJ9" s="1899"/>
      <c r="AK9" s="1899"/>
      <c r="AL9" s="1899"/>
      <c r="AM9" s="1899"/>
      <c r="AN9" s="1899"/>
      <c r="AO9" s="1899"/>
      <c r="AP9" s="1899"/>
      <c r="AQ9" s="1899"/>
      <c r="AR9" s="1899"/>
      <c r="AS9" s="1899"/>
      <c r="AT9" s="1899"/>
      <c r="AU9"/>
    </row>
    <row ht="18" customHeight="1" r="10" spans="1:47" s="99" customFormat="1">
      <c r="A10" s="1888"/>
      <c r="B10" s="1889"/>
      <c r="C10" s="1910" t="s">
        <v>289</v>
      </c>
      <c r="D10" s="1910"/>
      <c r="E10" s="1910"/>
      <c r="F10" s="1910"/>
      <c r="G10" s="1910"/>
      <c r="H10" s="1910"/>
      <c r="I10" s="1875"/>
      <c r="J10" s="1876"/>
      <c r="K10" s="1877"/>
      <c r="L10" s="1875"/>
      <c r="M10" s="1876"/>
      <c r="N10" s="1876"/>
      <c r="O10" s="1877"/>
      <c r="P10" s="1875"/>
      <c r="Q10" s="1876"/>
      <c r="R10" s="1876"/>
      <c r="S10" s="1876"/>
      <c r="T10" s="1876"/>
      <c r="U10" s="1876"/>
      <c r="V10" s="1877"/>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ht="18" customHeight="1" r="11" spans="1:47" s="99" customFormat="1">
      <c r="A11" s="1888"/>
      <c r="B11" s="1889"/>
      <c r="C11" s="1910"/>
      <c r="D11" s="1910"/>
      <c r="E11" s="1910"/>
      <c r="F11" s="1910"/>
      <c r="G11" s="1910"/>
      <c r="H11" s="1910"/>
      <c r="I11" s="1878"/>
      <c r="J11" s="1879"/>
      <c r="K11" s="1880"/>
      <c r="L11" s="1878"/>
      <c r="M11" s="1879"/>
      <c r="N11" s="1879"/>
      <c r="O11" s="1880"/>
      <c r="P11" s="1878"/>
      <c r="Q11" s="1879"/>
      <c r="R11" s="1879"/>
      <c r="S11" s="1879"/>
      <c r="T11" s="1879"/>
      <c r="U11" s="1879"/>
      <c r="V11" s="1880"/>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ht="18" customHeight="1" r="12" spans="1:47" s="99" customFormat="1">
      <c r="A12" s="1888"/>
      <c r="B12" s="1889"/>
      <c r="C12" s="1910"/>
      <c r="D12" s="1910"/>
      <c r="E12" s="1910"/>
      <c r="F12" s="1910"/>
      <c r="G12" s="1910"/>
      <c r="H12" s="1910"/>
      <c r="I12" s="1881"/>
      <c r="J12" s="1882"/>
      <c r="K12" s="1883"/>
      <c r="L12" s="1881"/>
      <c r="M12" s="1882"/>
      <c r="N12" s="1882"/>
      <c r="O12" s="1883"/>
      <c r="P12" s="1881"/>
      <c r="Q12" s="1882"/>
      <c r="R12" s="1882"/>
      <c r="S12" s="1882"/>
      <c r="T12" s="1882"/>
      <c r="U12" s="1882"/>
      <c r="V12" s="1883"/>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ht="18" customHeight="1" r="13" spans="1:47" s="99" customFormat="1">
      <c r="A13" s="1888"/>
      <c r="B13" s="1889"/>
      <c r="C13" s="1910" t="s">
        <v>289</v>
      </c>
      <c r="D13" s="1910"/>
      <c r="E13" s="1910"/>
      <c r="F13" s="1910"/>
      <c r="G13" s="1910"/>
      <c r="H13" s="1910"/>
      <c r="I13" s="1875"/>
      <c r="J13" s="1876"/>
      <c r="K13" s="1877"/>
      <c r="L13" s="1875"/>
      <c r="M13" s="1876"/>
      <c r="N13" s="1876"/>
      <c r="O13" s="1877"/>
      <c r="P13" s="1875"/>
      <c r="Q13" s="1876"/>
      <c r="R13" s="1876"/>
      <c r="S13" s="1876"/>
      <c r="T13" s="1876"/>
      <c r="U13" s="1876"/>
      <c r="V13" s="1877"/>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ht="18" customHeight="1" r="14" spans="1:47" s="99" customFormat="1">
      <c r="A14" s="1888"/>
      <c r="B14" s="1889"/>
      <c r="C14" s="1910"/>
      <c r="D14" s="1910"/>
      <c r="E14" s="1910"/>
      <c r="F14" s="1910"/>
      <c r="G14" s="1910"/>
      <c r="H14" s="1910"/>
      <c r="I14" s="1878"/>
      <c r="J14" s="1879"/>
      <c r="K14" s="1880"/>
      <c r="L14" s="1878"/>
      <c r="M14" s="1879"/>
      <c r="N14" s="1879"/>
      <c r="O14" s="1880"/>
      <c r="P14" s="1878"/>
      <c r="Q14" s="1879"/>
      <c r="R14" s="1879"/>
      <c r="S14" s="1879"/>
      <c r="T14" s="1879"/>
      <c r="U14" s="1879"/>
      <c r="V14" s="1880"/>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ht="18" customHeight="1" r="15" spans="1:47" s="99" customFormat="1">
      <c r="A15" s="1888"/>
      <c r="B15" s="1889"/>
      <c r="C15" s="1910"/>
      <c r="D15" s="1910"/>
      <c r="E15" s="1910"/>
      <c r="F15" s="1910"/>
      <c r="G15" s="1910"/>
      <c r="H15" s="1910"/>
      <c r="I15" s="1881"/>
      <c r="J15" s="1882"/>
      <c r="K15" s="1883"/>
      <c r="L15" s="1881"/>
      <c r="M15" s="1882"/>
      <c r="N15" s="1882"/>
      <c r="O15" s="1883"/>
      <c r="P15" s="1881"/>
      <c r="Q15" s="1882"/>
      <c r="R15" s="1882"/>
      <c r="S15" s="1882"/>
      <c r="T15" s="1882"/>
      <c r="U15" s="1882"/>
      <c r="V15" s="1883"/>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ht="18" customHeight="1" r="16" spans="1:47" s="99" customFormat="1">
      <c r="A16" s="1888"/>
      <c r="B16" s="1889"/>
      <c r="C16" s="1910" t="s">
        <v>289</v>
      </c>
      <c r="D16" s="1910"/>
      <c r="E16" s="1910"/>
      <c r="F16" s="1910"/>
      <c r="G16" s="1910"/>
      <c r="H16" s="1910"/>
      <c r="I16" s="1875"/>
      <c r="J16" s="1876"/>
      <c r="K16" s="1877"/>
      <c r="L16" s="1875"/>
      <c r="M16" s="1876"/>
      <c r="N16" s="1876"/>
      <c r="O16" s="1877"/>
      <c r="P16" s="1875"/>
      <c r="Q16" s="1876"/>
      <c r="R16" s="1876"/>
      <c r="S16" s="1876"/>
      <c r="T16" s="1876"/>
      <c r="U16" s="1876"/>
      <c r="V16" s="1877"/>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ht="18" customHeight="1" r="17" spans="1:51" s="99" customFormat="1">
      <c r="A17" s="1888"/>
      <c r="B17" s="1889"/>
      <c r="C17" s="1910"/>
      <c r="D17" s="1910"/>
      <c r="E17" s="1910"/>
      <c r="F17" s="1910"/>
      <c r="G17" s="1910"/>
      <c r="H17" s="1910"/>
      <c r="I17" s="1878"/>
      <c r="J17" s="1879"/>
      <c r="K17" s="1880"/>
      <c r="L17" s="1878"/>
      <c r="M17" s="1879"/>
      <c r="N17" s="1879"/>
      <c r="O17" s="1880"/>
      <c r="P17" s="1878"/>
      <c r="Q17" s="1879"/>
      <c r="R17" s="1879"/>
      <c r="S17" s="1879"/>
      <c r="T17" s="1879"/>
      <c r="U17" s="1879"/>
      <c r="V17" s="1880"/>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ht="18" customHeight="1" r="18" spans="1:51" s="99" customFormat="1">
      <c r="A18" s="1888"/>
      <c r="B18" s="1889"/>
      <c r="C18" s="1910"/>
      <c r="D18" s="1910"/>
      <c r="E18" s="1910"/>
      <c r="F18" s="1910"/>
      <c r="G18" s="1910"/>
      <c r="H18" s="1910"/>
      <c r="I18" s="1881"/>
      <c r="J18" s="1882"/>
      <c r="K18" s="1883"/>
      <c r="L18" s="1881"/>
      <c r="M18" s="1882"/>
      <c r="N18" s="1882"/>
      <c r="O18" s="1883"/>
      <c r="P18" s="1881"/>
      <c r="Q18" s="1882"/>
      <c r="R18" s="1882"/>
      <c r="S18" s="1882"/>
      <c r="T18" s="1882"/>
      <c r="U18" s="1882"/>
      <c r="V18" s="1883"/>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ht="18" customHeight="1" r="19" spans="1:51" s="99" customFormat="1">
      <c r="A19" s="1888"/>
      <c r="B19" s="1889"/>
      <c r="C19" s="1910"/>
      <c r="D19" s="1910"/>
      <c r="E19" s="1910"/>
      <c r="F19" s="1910"/>
      <c r="G19" s="1910"/>
      <c r="H19" s="1910"/>
      <c r="I19" s="1875"/>
      <c r="J19" s="1876"/>
      <c r="K19" s="1877"/>
      <c r="L19" s="1875"/>
      <c r="M19" s="1876"/>
      <c r="N19" s="1876"/>
      <c r="O19" s="1877"/>
      <c r="P19" s="1875"/>
      <c r="Q19" s="1876"/>
      <c r="R19" s="1876"/>
      <c r="S19" s="1876"/>
      <c r="T19" s="1876"/>
      <c r="U19" s="1876"/>
      <c r="V19" s="1877"/>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ht="18" customHeight="1" r="20" spans="1:51" s="99" customFormat="1">
      <c r="A20" s="1888"/>
      <c r="B20" s="1889"/>
      <c r="C20" s="1910"/>
      <c r="D20" s="1910"/>
      <c r="E20" s="1910"/>
      <c r="F20" s="1910"/>
      <c r="G20" s="1910"/>
      <c r="H20" s="1910"/>
      <c r="I20" s="1878"/>
      <c r="J20" s="1879"/>
      <c r="K20" s="1880"/>
      <c r="L20" s="1878"/>
      <c r="M20" s="1879"/>
      <c r="N20" s="1879"/>
      <c r="O20" s="1880"/>
      <c r="P20" s="1878"/>
      <c r="Q20" s="1879"/>
      <c r="R20" s="1879"/>
      <c r="S20" s="1879"/>
      <c r="T20" s="1879"/>
      <c r="U20" s="1879"/>
      <c r="V20" s="1880"/>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ht="18" customHeight="1" r="21" spans="1:51" s="99" customFormat="1">
      <c r="A21" s="1888"/>
      <c r="B21" s="1889"/>
      <c r="C21" s="1910"/>
      <c r="D21" s="1910"/>
      <c r="E21" s="1910"/>
      <c r="F21" s="1910"/>
      <c r="G21" s="1910"/>
      <c r="H21" s="1910"/>
      <c r="I21" s="1881"/>
      <c r="J21" s="1882"/>
      <c r="K21" s="1883"/>
      <c r="L21" s="1881"/>
      <c r="M21" s="1882"/>
      <c r="N21" s="1882"/>
      <c r="O21" s="1883"/>
      <c r="P21" s="1881"/>
      <c r="Q21" s="1882"/>
      <c r="R21" s="1882"/>
      <c r="S21" s="1882"/>
      <c r="T21" s="1882"/>
      <c r="U21" s="1882"/>
      <c r="V21" s="1883"/>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ht="36" customHeight="1" r="22" spans="1:51" s="99" customFormat="1">
      <c r="A22" s="1890"/>
      <c r="B22" s="1891"/>
      <c r="C22" s="1885" t="s">
        <v>10</v>
      </c>
      <c r="D22" s="1885"/>
      <c r="E22" s="1885"/>
      <c r="F22" s="1885"/>
      <c r="G22" s="1885"/>
      <c r="H22" s="1885"/>
      <c r="I22" s="1885"/>
      <c r="J22" s="1885"/>
      <c r="K22" s="1885"/>
      <c r="L22" s="1885"/>
      <c r="M22" s="1885"/>
      <c r="N22" s="1885"/>
      <c r="O22" s="1885"/>
      <c r="P22" s="1885"/>
      <c r="Q22" s="1885"/>
      <c r="R22" s="1885"/>
      <c r="S22" s="1885"/>
      <c r="T22" s="1885"/>
      <c r="U22" s="1885"/>
      <c r="V22" s="1885"/>
      <c r="W22" s="1872"/>
      <c r="X22" s="1873"/>
      <c r="Y22" s="1873"/>
      <c r="Z22" s="1873"/>
      <c r="AA22" s="1873"/>
      <c r="AB22" s="1873"/>
      <c r="AC22" s="1873"/>
      <c r="AD22" s="1873"/>
      <c r="AE22" s="1873"/>
      <c r="AF22" s="1873"/>
      <c r="AG22" s="1873"/>
      <c r="AH22" s="1873"/>
      <c r="AI22" s="1873"/>
      <c r="AJ22" s="1873"/>
      <c r="AK22" s="1873"/>
      <c r="AL22" s="1873"/>
      <c r="AM22" s="1873"/>
      <c r="AN22" s="1873"/>
      <c r="AO22" s="1873"/>
      <c r="AP22" s="1873"/>
      <c r="AQ22" s="1873"/>
      <c r="AR22" s="1873"/>
      <c r="AS22" s="1873"/>
      <c r="AT22" s="1874"/>
      <c r="AU22" s="88"/>
    </row>
    <row ht="18" customHeight="1" r="23" spans="1:51" s="99" customForma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ht="18" customHeight="1" r="24" spans="1:51" s="99" customForma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ht="18" customHeight="1" r="25" spans="1:51" s="99" customForma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ht="18" customHeight="1" r="26" spans="1:51" s="99" customForma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ht="18" customHeight="1" r="27" spans="1:51" s="99" customForma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ht="18" customHeight="1" r="28" spans="1:51" s="99" customFormat="1">
      <c r="AU28" s="88"/>
    </row>
    <row ht="18" customHeight="1" r="29" spans="1:51" s="99" customForma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ht="30.6" customHeight="1" r="30" spans="1:51" s="91" customForma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ht="30.6" customHeight="1" r="31" spans="1:51" s="91" customForma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ht="18" customHeight="1" r="32" spans="1:51" s="91" customForma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ht="30.6" customHeight="1" r="33" spans="1:51" s="91" customForma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ht="18" customHeight="1" r="35" spans="1:51"/>
    <row ht="18" customHeight="1" r="36" spans="1:51"/>
    <row ht="18" customHeight="1" r="37" spans="1:51"/>
    <row ht="18" customHeight="1" r="38" spans="1:51"/>
    <row ht="18" customHeight="1" r="39" spans="1:51"/>
    <row ht="18" customHeight="1" r="40" spans="1:51"/>
    <row ht="36" customHeight="1" r="41" spans="1:51"/>
    <row ht="120" customHeight="1" r="42" spans="1:51"/>
    <row ht="18" customHeight="1" r="43" spans="1:51"/>
    <row ht="18" customHeight="1" r="44" spans="1:51"/>
    <row ht="18" customHeight="1" r="45" spans="1:51"/>
    <row ht="18" customHeight="1" r="46" spans="1:51"/>
    <row ht="24" customHeight="1" r="47" spans="1:5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sheetViews>
    <sheetView showGridLines="0" zoomScale="90" workbookViewId="0" view="pageBreakPreview" zoomScaleNormal="100" zoomScaleSheetLayoutView="90">
      <selection pane="topLeft" activeCell="AA7" sqref="AA7:AG7"/>
    </sheetView>
  </sheetViews>
  <sheetFormatPr baseColWidth="8" defaultRowHeight="13"/>
  <cols>
    <col min="1" max="52" width="2.625" style="92" customWidth="1"/>
  </cols>
  <sheetData>
    <row ht="15.6" customHeight="1" r="1" spans="1:33">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ht="15.6" customHeight="1" r="2" spans="1:33">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ht="15.6" customHeight="1" r="3" spans="1:33" s="92" customFormat="1">
      <c r="A3" s="1903" t="s">
        <v>295</v>
      </c>
      <c r="B3" s="1903"/>
      <c r="C3" s="1903"/>
      <c r="D3" s="1903"/>
      <c r="E3" s="1903"/>
      <c r="F3" s="1903"/>
      <c r="G3" s="1903"/>
      <c r="H3" s="1903"/>
      <c r="I3" s="1903"/>
      <c r="J3" s="1903"/>
      <c r="K3" s="1903"/>
      <c r="L3" s="1903"/>
      <c r="M3" s="1903"/>
      <c r="N3" s="1903"/>
      <c r="O3" s="1903"/>
      <c r="P3" s="1903"/>
      <c r="Q3" s="1903"/>
      <c r="R3" s="1903"/>
      <c r="S3" s="1903"/>
      <c r="T3" s="1903"/>
      <c r="U3" s="1903"/>
      <c r="V3" s="1903"/>
      <c r="W3" s="1903"/>
      <c r="X3" s="1903"/>
      <c r="Y3" s="1903"/>
      <c r="Z3" s="1903"/>
      <c r="AA3" s="1903"/>
      <c r="AB3" s="1903"/>
      <c r="AC3" s="1903"/>
      <c r="AD3" s="1903"/>
      <c r="AE3" s="1903"/>
      <c r="AF3" s="1903"/>
      <c r="AG3" s="1903"/>
    </row>
    <row ht="15.6" customHeight="1" r="4" spans="1:33" s="92"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ht="24" customHeight="1" r="5" spans="1:33" s="92" customFormat="1">
      <c r="A5" s="1884" t="s">
        <v>296</v>
      </c>
      <c r="B5" s="1884"/>
      <c r="C5" s="1884"/>
      <c r="D5" s="1884"/>
      <c r="E5" s="1884"/>
      <c r="F5" s="1884"/>
      <c r="G5" s="1884"/>
      <c r="H5" s="1884"/>
      <c r="I5" s="1884"/>
      <c r="J5" s="1884"/>
      <c r="K5" s="1884"/>
      <c r="L5" s="1884"/>
      <c r="M5" s="1884"/>
      <c r="N5" s="1884" t="s">
        <v>297</v>
      </c>
      <c r="O5" s="1884"/>
      <c r="P5" s="1884"/>
      <c r="Q5" s="1884"/>
      <c r="R5" s="1884"/>
      <c r="S5" s="1884"/>
      <c r="T5" s="1884"/>
      <c r="U5" s="1884"/>
      <c r="V5" s="1884"/>
      <c r="W5" s="1884"/>
      <c r="X5" s="1884"/>
      <c r="Y5" s="1884"/>
      <c r="Z5" s="1884"/>
      <c r="AA5" s="1508"/>
      <c r="AB5" s="1508"/>
      <c r="AC5" s="1508"/>
      <c r="AD5" s="1508"/>
      <c r="AE5" s="1508"/>
      <c r="AF5" s="1508"/>
      <c r="AG5" s="1902"/>
    </row>
    <row ht="36" customHeight="1" r="6" spans="1:33" s="92" customFormat="1">
      <c r="A6" s="1928"/>
      <c r="B6" s="1928"/>
      <c r="C6" s="1928"/>
      <c r="D6" s="1928"/>
      <c r="E6" s="1928"/>
      <c r="F6" s="1928"/>
      <c r="G6" s="1928"/>
      <c r="H6" s="1928"/>
      <c r="I6" s="1928"/>
      <c r="J6" s="1928"/>
      <c r="K6" s="1928"/>
      <c r="L6" s="1928"/>
      <c r="M6" s="1928"/>
      <c r="N6" s="1928"/>
      <c r="O6" s="1928"/>
      <c r="P6" s="1928"/>
      <c r="Q6" s="1928"/>
      <c r="R6" s="1928"/>
      <c r="S6" s="1928"/>
      <c r="T6" s="1928"/>
      <c r="U6" s="1928"/>
      <c r="V6" s="1928"/>
      <c r="W6" s="1928"/>
      <c r="X6" s="1928"/>
      <c r="Y6" s="1928"/>
      <c r="Z6" s="1928"/>
      <c r="AA6" s="1926"/>
      <c r="AB6" s="1926"/>
      <c r="AC6" s="1926"/>
      <c r="AD6" s="1926"/>
      <c r="AE6" s="1926"/>
      <c r="AF6" s="1926"/>
      <c r="AG6" s="1927"/>
    </row>
    <row ht="36" customHeight="1" r="7" spans="1:33">
      <c r="A7" s="1928"/>
      <c r="B7" s="1928"/>
      <c r="C7" s="1928"/>
      <c r="D7" s="1928"/>
      <c r="E7" s="1928"/>
      <c r="F7" s="1928"/>
      <c r="G7" s="1928"/>
      <c r="H7" s="1928"/>
      <c r="I7" s="1928"/>
      <c r="J7" s="1928"/>
      <c r="K7" s="1928"/>
      <c r="L7" s="1928"/>
      <c r="M7" s="1928"/>
      <c r="N7" s="1928"/>
      <c r="O7" s="1928"/>
      <c r="P7" s="1928"/>
      <c r="Q7" s="1928"/>
      <c r="R7" s="1928"/>
      <c r="S7" s="1928"/>
      <c r="T7" s="1928"/>
      <c r="U7" s="1928"/>
      <c r="V7" s="1928"/>
      <c r="W7" s="1928"/>
      <c r="X7" s="1928"/>
      <c r="Y7" s="1928"/>
      <c r="Z7" s="1928"/>
      <c r="AA7" s="1926"/>
      <c r="AB7" s="1926"/>
      <c r="AC7" s="1926"/>
      <c r="AD7" s="1926"/>
      <c r="AE7" s="1926"/>
      <c r="AF7" s="1926"/>
      <c r="AG7" s="1927"/>
    </row>
    <row ht="36" customHeight="1" r="8" spans="1:33" s="92" customFormat="1">
      <c r="A8" s="1928"/>
      <c r="B8" s="1928"/>
      <c r="C8" s="1928"/>
      <c r="D8" s="1928"/>
      <c r="E8" s="1928"/>
      <c r="F8" s="1928"/>
      <c r="G8" s="1928"/>
      <c r="H8" s="1928"/>
      <c r="I8" s="1928"/>
      <c r="J8" s="1928"/>
      <c r="K8" s="1928"/>
      <c r="L8" s="1928"/>
      <c r="M8" s="1928"/>
      <c r="N8" s="1928"/>
      <c r="O8" s="1928"/>
      <c r="P8" s="1928"/>
      <c r="Q8" s="1928"/>
      <c r="R8" s="1928"/>
      <c r="S8" s="1928"/>
      <c r="T8" s="1928"/>
      <c r="U8" s="1928"/>
      <c r="V8" s="1928"/>
      <c r="W8" s="1928"/>
      <c r="X8" s="1928"/>
      <c r="Y8" s="1928"/>
      <c r="Z8" s="1928"/>
      <c r="AA8" s="1926"/>
      <c r="AB8" s="1926"/>
      <c r="AC8" s="1926"/>
      <c r="AD8" s="1926"/>
      <c r="AE8" s="1926"/>
      <c r="AF8" s="1926"/>
      <c r="AG8" s="1927"/>
    </row>
    <row ht="36" customHeight="1" r="9" spans="1:33" s="92" customFormat="1">
      <c r="A9" s="1928"/>
      <c r="B9" s="1928"/>
      <c r="C9" s="1928"/>
      <c r="D9" s="1928"/>
      <c r="E9" s="1928"/>
      <c r="F9" s="1928"/>
      <c r="G9" s="1928"/>
      <c r="H9" s="1928"/>
      <c r="I9" s="1928"/>
      <c r="J9" s="1928"/>
      <c r="K9" s="1928"/>
      <c r="L9" s="1928"/>
      <c r="M9" s="1928"/>
      <c r="N9" s="1928"/>
      <c r="O9" s="1928"/>
      <c r="P9" s="1928"/>
      <c r="Q9" s="1928"/>
      <c r="R9" s="1928"/>
      <c r="S9" s="1928"/>
      <c r="T9" s="1928"/>
      <c r="U9" s="1928"/>
      <c r="V9" s="1928"/>
      <c r="W9" s="1928"/>
      <c r="X9" s="1928"/>
      <c r="Y9" s="1928"/>
      <c r="Z9" s="1928"/>
      <c r="AA9" s="1926"/>
      <c r="AB9" s="1926"/>
      <c r="AC9" s="1926"/>
      <c r="AD9" s="1926"/>
      <c r="AE9" s="1926"/>
      <c r="AF9" s="1926"/>
      <c r="AG9" s="1927"/>
    </row>
    <row ht="36" customHeight="1" r="10" spans="1:33" s="92" customFormat="1">
      <c r="A10" s="1928"/>
      <c r="B10" s="1928"/>
      <c r="C10" s="1928"/>
      <c r="D10" s="1928"/>
      <c r="E10" s="1928"/>
      <c r="F10" s="1928"/>
      <c r="G10" s="1928"/>
      <c r="H10" s="1928"/>
      <c r="I10" s="1928"/>
      <c r="J10" s="1928"/>
      <c r="K10" s="1928"/>
      <c r="L10" s="1928"/>
      <c r="M10" s="1928"/>
      <c r="N10" s="1928"/>
      <c r="O10" s="1928"/>
      <c r="P10" s="1928"/>
      <c r="Q10" s="1928"/>
      <c r="R10" s="1928"/>
      <c r="S10" s="1928"/>
      <c r="T10" s="1928"/>
      <c r="U10" s="1928"/>
      <c r="V10" s="1928"/>
      <c r="W10" s="1928"/>
      <c r="X10" s="1928"/>
      <c r="Y10" s="1928"/>
      <c r="Z10" s="1928"/>
      <c r="AA10" s="1926"/>
      <c r="AB10" s="1926"/>
      <c r="AC10" s="1926"/>
      <c r="AD10" s="1926"/>
      <c r="AE10" s="1926"/>
      <c r="AF10" s="1926"/>
      <c r="AG10" s="1927"/>
    </row>
    <row ht="36" customHeight="1" r="11" spans="1:33" s="92" customFormat="1">
      <c r="A11" s="1928"/>
      <c r="B11" s="1928"/>
      <c r="C11" s="1928"/>
      <c r="D11" s="1928"/>
      <c r="E11" s="1928"/>
      <c r="F11" s="1928"/>
      <c r="G11" s="1928"/>
      <c r="H11" s="1928"/>
      <c r="I11" s="1928"/>
      <c r="J11" s="1928"/>
      <c r="K11" s="1928"/>
      <c r="L11" s="1928"/>
      <c r="M11" s="1928"/>
      <c r="N11" s="1928"/>
      <c r="O11" s="1928"/>
      <c r="P11" s="1928"/>
      <c r="Q11" s="1928"/>
      <c r="R11" s="1928"/>
      <c r="S11" s="1928"/>
      <c r="T11" s="1928"/>
      <c r="U11" s="1928"/>
      <c r="V11" s="1928"/>
      <c r="W11" s="1928"/>
      <c r="X11" s="1928"/>
      <c r="Y11" s="1928"/>
      <c r="Z11" s="1928"/>
      <c r="AA11" s="1926"/>
      <c r="AB11" s="1926"/>
      <c r="AC11" s="1926"/>
      <c r="AD11" s="1926"/>
      <c r="AE11" s="1926"/>
      <c r="AF11" s="1926"/>
      <c r="AG11" s="1927"/>
    </row>
    <row ht="36" customHeight="1" r="12" spans="1:33">
      <c r="A12" s="1925"/>
      <c r="B12" s="1925"/>
      <c r="C12" s="1925"/>
      <c r="D12" s="1925"/>
      <c r="E12" s="1925"/>
      <c r="F12" s="1925"/>
      <c r="G12" s="1925"/>
      <c r="H12" s="1925"/>
      <c r="I12" s="1925"/>
      <c r="J12" s="1925"/>
      <c r="K12" s="1925"/>
      <c r="L12" s="1925"/>
      <c r="M12" s="1925"/>
      <c r="N12" s="1925"/>
      <c r="O12" s="1925"/>
      <c r="P12" s="1925"/>
      <c r="Q12" s="1925"/>
      <c r="R12" s="1925"/>
      <c r="S12" s="1925"/>
      <c r="T12" s="1925"/>
      <c r="U12" s="1925"/>
      <c r="V12" s="1925"/>
      <c r="W12" s="1925"/>
      <c r="X12" s="1925"/>
      <c r="Y12" s="1925"/>
      <c r="Z12" s="1925"/>
      <c r="AA12" s="1926"/>
      <c r="AB12" s="1926"/>
      <c r="AC12" s="1926"/>
      <c r="AD12" s="1926"/>
      <c r="AE12" s="1926"/>
      <c r="AF12" s="1926"/>
      <c r="AG12" s="1927"/>
    </row>
    <row ht="36" customHeight="1" r="13" spans="1:33" s="92" customFormat="1">
      <c r="A13" s="1925"/>
      <c r="B13" s="1925"/>
      <c r="C13" s="1925"/>
      <c r="D13" s="1925"/>
      <c r="E13" s="1925"/>
      <c r="F13" s="1925"/>
      <c r="G13" s="1925"/>
      <c r="H13" s="1925"/>
      <c r="I13" s="1925"/>
      <c r="J13" s="1925"/>
      <c r="K13" s="1925"/>
      <c r="L13" s="1925"/>
      <c r="M13" s="1925"/>
      <c r="N13" s="1925"/>
      <c r="O13" s="1925"/>
      <c r="P13" s="1925"/>
      <c r="Q13" s="1925"/>
      <c r="R13" s="1925"/>
      <c r="S13" s="1925"/>
      <c r="T13" s="1925"/>
      <c r="U13" s="1925"/>
      <c r="V13" s="1925"/>
      <c r="W13" s="1925"/>
      <c r="X13" s="1925"/>
      <c r="Y13" s="1925"/>
      <c r="Z13" s="1925"/>
      <c r="AA13" s="1926"/>
      <c r="AB13" s="1926"/>
      <c r="AC13" s="1926"/>
      <c r="AD13" s="1926"/>
      <c r="AE13" s="1926"/>
      <c r="AF13" s="1926"/>
      <c r="AG13" s="1927"/>
    </row>
    <row ht="36" customHeight="1" r="14" spans="1:33" s="92" customFormat="1">
      <c r="A14" s="1925"/>
      <c r="B14" s="1925"/>
      <c r="C14" s="1925"/>
      <c r="D14" s="1925"/>
      <c r="E14" s="1925"/>
      <c r="F14" s="1925"/>
      <c r="G14" s="1925"/>
      <c r="H14" s="1925"/>
      <c r="I14" s="1925"/>
      <c r="J14" s="1925"/>
      <c r="K14" s="1925"/>
      <c r="L14" s="1925"/>
      <c r="M14" s="1925"/>
      <c r="N14" s="1925"/>
      <c r="O14" s="1925"/>
      <c r="P14" s="1925"/>
      <c r="Q14" s="1925"/>
      <c r="R14" s="1925"/>
      <c r="S14" s="1925"/>
      <c r="T14" s="1925"/>
      <c r="U14" s="1925"/>
      <c r="V14" s="1925"/>
      <c r="W14" s="1925"/>
      <c r="X14" s="1925"/>
      <c r="Y14" s="1925"/>
      <c r="Z14" s="1925"/>
      <c r="AA14" s="1926"/>
      <c r="AB14" s="1926"/>
      <c r="AC14" s="1926"/>
      <c r="AD14" s="1926"/>
      <c r="AE14" s="1926"/>
      <c r="AF14" s="1926"/>
      <c r="AG14" s="1927"/>
    </row>
    <row ht="36" customHeight="1" r="15" spans="1:33" s="92" customFormat="1">
      <c r="A15" s="1925"/>
      <c r="B15" s="1925"/>
      <c r="C15" s="1925"/>
      <c r="D15" s="1925"/>
      <c r="E15" s="1925"/>
      <c r="F15" s="1925"/>
      <c r="G15" s="1925"/>
      <c r="H15" s="1925"/>
      <c r="I15" s="1925"/>
      <c r="J15" s="1925"/>
      <c r="K15" s="1925"/>
      <c r="L15" s="1925"/>
      <c r="M15" s="1925"/>
      <c r="N15" s="1925"/>
      <c r="O15" s="1925"/>
      <c r="P15" s="1925"/>
      <c r="Q15" s="1925"/>
      <c r="R15" s="1925"/>
      <c r="S15" s="1925"/>
      <c r="T15" s="1925"/>
      <c r="U15" s="1925"/>
      <c r="V15" s="1925"/>
      <c r="W15" s="1925"/>
      <c r="X15" s="1925"/>
      <c r="Y15" s="1925"/>
      <c r="Z15" s="1925"/>
      <c r="AA15" s="1926"/>
      <c r="AB15" s="1926"/>
      <c r="AC15" s="1926"/>
      <c r="AD15" s="1926"/>
      <c r="AE15" s="1926"/>
      <c r="AF15" s="1926"/>
      <c r="AG15" s="1927"/>
    </row>
    <row ht="36.75" customHeight="1" r="16" spans="1:33" s="92" customFormat="1">
      <c r="A16" s="1925"/>
      <c r="B16" s="1925"/>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925"/>
      <c r="AA16" s="1926"/>
      <c r="AB16" s="1926"/>
      <c r="AC16" s="1926"/>
      <c r="AD16" s="1926"/>
      <c r="AE16" s="1926"/>
      <c r="AF16" s="1926"/>
      <c r="AG16" s="1927"/>
    </row>
    <row ht="13.5" customHeight="1" r="17" spans="1:33" s="92" customForma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ht="97.7" customHeight="1" r="18" spans="1:33" s="92" customFormat="1">
      <c r="A18" s="1317" t="s">
        <v>2071</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ht="36" customHeight="1" r="19" spans="1:33" s="92" customFormat="1">
      <c r="A19" s="1317" t="s">
        <v>298</v>
      </c>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ht="36" customHeight="1" r="20" spans="1:33" s="97" customFormat="1">
      <c r="A20" s="1317" t="s">
        <v>299</v>
      </c>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row>
    <row ht="15.6" customHeight="1" r="21" spans="1:33">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ht="15.6" customHeight="1" r="22" spans="1:33" s="92" customForma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ht="15.6" customHeight="1" r="23" spans="1:33" s="92" customForma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ht="15.6" customHeight="1" r="24" spans="1:33" s="92" customForma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ht="15.6" customHeight="1" r="25" spans="1:33" s="92" customForma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ht="15.6" customHeight="1" r="26" spans="1:33" s="92" customForma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ht="15.6" customHeight="1" r="27" spans="1:33" s="92" customForma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ht="15.6" customHeight="1" r="28" spans="1:33" s="92" customForma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ht="15.6" customHeight="1" r="29" spans="1:33" s="92" customForma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ht="27.2" customHeight="1" r="30" spans="1:33" s="92" customFormat="1"/>
    <row ht="13.5" customHeight="1" r="31" spans="1:33" s="92" customFormat="1"/>
    <row ht="13.5" customHeight="1" r="32" spans="1:33" s="92" customFormat="1"/>
    <row ht="13.5" customHeight="1" r="33" s="92" customFormat="1"/>
    <row ht="13.5" customHeight="1" r="34" s="92" customFormat="1"/>
    <row ht="13.5" customHeight="1" r="35" s="92" customFormat="1"/>
    <row r="36" s="92" customFormat="1"/>
    <row ht="13.5" customHeight="1" r="37" s="92" customFormat="1"/>
    <row ht="13.5" customHeight="1" r="38" s="92" customFormat="1"/>
    <row ht="13.5" customHeight="1" r="39" s="92" customFormat="1"/>
    <row ht="13.5" customHeight="1" r="40" s="92" customFormat="1"/>
    <row ht="13.5" customHeight="1" r="41" s="92" customFormat="1"/>
    <row ht="13.5" customHeight="1" r="42" s="92" customFormat="1"/>
    <row ht="13.5" customHeight="1" r="43" s="92" customFormat="1"/>
    <row ht="13.5" customHeight="1" r="44" s="92" customFormat="1"/>
    <row ht="13.5" customHeight="1" r="45" s="92" customFormat="1"/>
    <row ht="13.5" customHeight="1" r="46" s="92" customFormat="1"/>
    <row ht="13.5" customHeight="1" r="47" s="92" customFormat="1"/>
    <row ht="13.5" customHeight="1" r="48" s="92" customFormat="1"/>
    <row ht="27.2" customHeight="1" r="49" s="92" customFormat="1"/>
    <row ht="13.5" customHeight="1" r="50" s="92" customFormat="1"/>
    <row ht="27.2" customHeight="1" r="51" s="92" customFormat="1"/>
    <row ht="13.5" customHeight="1" r="52" s="92" customFormat="1"/>
    <row ht="13.5" customHeight="1" r="53" s="92" customFormat="1"/>
    <row ht="13.5" customHeight="1" r="54" s="92" customFormat="1"/>
    <row ht="13.5" customHeight="1" r="55" s="92" customFormat="1"/>
    <row ht="13.5" customHeight="1" r="56" s="92" customFormat="1"/>
    <row ht="13.5" customHeight="1" r="57" s="92" customFormat="1"/>
    <row ht="13.5" customHeight="1" r="58" s="92" customFormat="1"/>
    <row ht="13.5" customHeight="1" r="59" s="92" customFormat="1"/>
    <row ht="13.5" customHeight="1" r="60" s="92" customFormat="1"/>
    <row ht="27.2" customHeight="1" r="61" s="92" customFormat="1"/>
    <row ht="27.2" customHeight="1" r="62" s="92" customFormat="1"/>
    <row r="65" s="92" customFormat="1"/>
    <row r="66" s="92" customFormat="1"/>
    <row ht="40.5" customHeight="1" r="83" s="92" customFormat="1"/>
    <row ht="13.5" customHeight="1" r="111" s="92" customFormat="1"/>
    <row ht="13.5" customHeight="1" r="126" s="92" customFormat="1"/>
    <row ht="40.5" customHeight="1" r="135" s="92" customFormat="1"/>
    <row ht="40.5" customHeight="1" r="136" s="92" customForma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sheetViews>
    <sheetView showGridLines="0" zoomScale="161" workbookViewId="0" view="pageBreakPreview" zoomScaleNormal="100" zoomScaleSheetLayoutView="90">
      <selection pane="topLeft" activeCell="B67" sqref="B67"/>
    </sheetView>
  </sheetViews>
  <sheetFormatPr baseColWidth="8" defaultRowHeight="13"/>
  <cols>
    <col min="1" max="52" width="2.625" style="92" customWidth="1"/>
    <col min="53" max="16384" width="9" style="978" customWidth="1"/>
  </cols>
  <sheetData>
    <row ht="15.6" customHeight="1" r="1" spans="1:33" s="92"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2474</v>
      </c>
    </row>
    <row ht="18" customHeight="1" r="2" spans="1:33" s="92" customFormat="1">
      <c r="A2" s="1930" t="s">
        <v>2475</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row>
    <row ht="18" customHeight="1" r="3" spans="1:33" s="92" customFormat="1">
      <c r="A3" s="1930" t="s">
        <v>2476</v>
      </c>
      <c r="B3" s="1930"/>
      <c r="C3" s="1930"/>
      <c r="D3" s="1930"/>
      <c r="E3" s="1930"/>
      <c r="F3" s="1930"/>
      <c r="G3" s="1930"/>
      <c r="H3" s="1930"/>
      <c r="I3" s="1930"/>
      <c r="J3" s="1930"/>
      <c r="K3" s="1930"/>
      <c r="L3" s="1930"/>
      <c r="M3" s="1930"/>
      <c r="N3" s="1930"/>
      <c r="O3" s="1930"/>
      <c r="P3" s="1930"/>
      <c r="Q3" s="1930"/>
      <c r="R3" s="1930"/>
      <c r="S3" s="1930"/>
      <c r="T3" s="1930"/>
      <c r="U3" s="1930"/>
      <c r="V3" s="1930"/>
      <c r="W3" s="1930"/>
      <c r="X3" s="1930"/>
      <c r="Y3" s="1930"/>
      <c r="Z3" s="1930"/>
      <c r="AA3" s="1930"/>
      <c r="AB3" s="1930"/>
      <c r="AC3" s="1930"/>
      <c r="AD3" s="1930"/>
      <c r="AE3" s="1930"/>
      <c r="AF3" s="1930"/>
      <c r="AG3" s="1930"/>
    </row>
    <row ht="18" customHeight="1" r="4" spans="1:33" s="92" customForma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ht="15.6" customHeight="1" r="5" spans="1:33" s="92" customFormat="1">
      <c r="A5" s="432" t="s">
        <v>2477</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ht="15.6" customHeight="1" r="6" spans="1:33" s="92" customFormat="1">
      <c r="A6" s="94"/>
      <c r="B6" s="89"/>
      <c r="C6" s="89"/>
      <c r="D6" s="89"/>
      <c r="E6" s="89"/>
      <c r="F6" s="89"/>
      <c r="G6" s="89"/>
      <c r="H6" s="89"/>
      <c r="I6" s="89"/>
      <c r="J6" s="89"/>
      <c r="K6" s="89"/>
      <c r="L6" s="89"/>
      <c r="M6" s="89"/>
      <c r="N6" s="89"/>
      <c r="O6" s="89"/>
      <c r="P6" s="89"/>
      <c r="Q6" s="89"/>
      <c r="R6" s="89"/>
      <c r="S6" s="89"/>
      <c r="T6" s="89"/>
      <c r="U6" s="89"/>
      <c r="V6" s="89"/>
      <c r="W6" s="89"/>
      <c r="Y6" s="92" t="s">
        <v>2478</v>
      </c>
      <c r="AD6" s="89"/>
      <c r="AE6" s="89"/>
      <c r="AF6" s="89"/>
      <c r="AG6" s="89"/>
    </row>
    <row ht="24" customHeight="1" r="7" spans="1:33" s="92" customFormat="1">
      <c r="A7" s="89"/>
      <c r="B7" s="1899" t="s">
        <v>246</v>
      </c>
      <c r="C7" s="1899"/>
      <c r="D7" s="1899"/>
      <c r="E7" s="1899"/>
      <c r="F7" s="1899" t="s">
        <v>2479</v>
      </c>
      <c r="G7" s="1899"/>
      <c r="H7" s="1899"/>
      <c r="I7" s="1899"/>
      <c r="J7" s="1899"/>
      <c r="K7" s="1899"/>
      <c r="L7" s="1899"/>
      <c r="M7" s="1899"/>
      <c r="N7" s="1899" t="s">
        <v>2480</v>
      </c>
      <c r="O7" s="1899"/>
      <c r="P7" s="1899"/>
      <c r="Q7" s="1899"/>
      <c r="R7" s="1899"/>
      <c r="S7" s="1899"/>
      <c r="T7" s="1899"/>
      <c r="U7" s="1899"/>
      <c r="V7" s="1899" t="s">
        <v>2481</v>
      </c>
      <c r="W7" s="1899"/>
      <c r="X7" s="1899"/>
      <c r="Y7" s="1899"/>
      <c r="Z7" s="1899"/>
      <c r="AA7" s="1899"/>
      <c r="AB7" s="1899"/>
      <c r="AC7" s="1899"/>
      <c r="AD7" s="89"/>
      <c r="AE7" s="89"/>
      <c r="AF7" s="89"/>
      <c r="AG7" s="89"/>
    </row>
    <row ht="24" customHeight="1" r="8" spans="1:33" s="92" customFormat="1">
      <c r="A8" s="89"/>
      <c r="B8" s="1899" t="s">
        <v>106</v>
      </c>
      <c r="C8" s="1899"/>
      <c r="D8" s="1899"/>
      <c r="E8" s="1899"/>
      <c r="F8" s="1929"/>
      <c r="G8" s="1929"/>
      <c r="H8" s="1929"/>
      <c r="I8" s="1929"/>
      <c r="J8" s="1929"/>
      <c r="K8" s="1929"/>
      <c r="L8" s="1929"/>
      <c r="M8" s="1929"/>
      <c r="N8" s="1929"/>
      <c r="O8" s="1929"/>
      <c r="P8" s="1929"/>
      <c r="Q8" s="1929"/>
      <c r="R8" s="1929"/>
      <c r="S8" s="1929"/>
      <c r="T8" s="1929"/>
      <c r="U8" s="1929"/>
      <c r="V8" s="1929"/>
      <c r="W8" s="1929"/>
      <c r="X8" s="1929"/>
      <c r="Y8" s="1929"/>
      <c r="Z8" s="1929"/>
      <c r="AA8" s="1929"/>
      <c r="AB8" s="1929"/>
      <c r="AC8" s="1929"/>
      <c r="AD8" s="89"/>
      <c r="AE8" s="89"/>
      <c r="AF8" s="89"/>
      <c r="AG8" s="89"/>
    </row>
    <row ht="24" customHeight="1" r="9" spans="1:33" s="92" customFormat="1">
      <c r="A9" s="89"/>
      <c r="B9" s="1899" t="s">
        <v>123</v>
      </c>
      <c r="C9" s="1899"/>
      <c r="D9" s="1899"/>
      <c r="E9" s="1899"/>
      <c r="F9" s="1929"/>
      <c r="G9" s="1929"/>
      <c r="H9" s="1929"/>
      <c r="I9" s="1929"/>
      <c r="J9" s="1929"/>
      <c r="K9" s="1929"/>
      <c r="L9" s="1929"/>
      <c r="M9" s="1929"/>
      <c r="N9" s="1929"/>
      <c r="O9" s="1929"/>
      <c r="P9" s="1929"/>
      <c r="Q9" s="1929"/>
      <c r="R9" s="1929"/>
      <c r="S9" s="1929"/>
      <c r="T9" s="1929"/>
      <c r="U9" s="1929"/>
      <c r="V9" s="1929"/>
      <c r="W9" s="1929"/>
      <c r="X9" s="1929"/>
      <c r="Y9" s="1929"/>
      <c r="Z9" s="1929"/>
      <c r="AA9" s="1929"/>
      <c r="AB9" s="1929"/>
      <c r="AC9" s="1929"/>
      <c r="AD9" s="89"/>
      <c r="AE9" s="89"/>
      <c r="AF9" s="89"/>
      <c r="AG9" s="89"/>
    </row>
    <row ht="24" customHeight="1" r="10" spans="1:33" s="92" customFormat="1" thickBot="1">
      <c r="A10" s="89"/>
      <c r="B10" s="1899" t="s">
        <v>2482</v>
      </c>
      <c r="C10" s="1899"/>
      <c r="D10" s="1899"/>
      <c r="E10" s="1899"/>
      <c r="F10" s="1929"/>
      <c r="G10" s="1929"/>
      <c r="H10" s="1929"/>
      <c r="I10" s="1929"/>
      <c r="J10" s="1929"/>
      <c r="K10" s="1929"/>
      <c r="L10" s="1929"/>
      <c r="M10" s="1929"/>
      <c r="N10" s="1929"/>
      <c r="O10" s="1929"/>
      <c r="P10" s="1929"/>
      <c r="Q10" s="1929"/>
      <c r="R10" s="1929"/>
      <c r="S10" s="1929"/>
      <c r="T10" s="1929"/>
      <c r="U10" s="1929"/>
      <c r="V10" s="1933"/>
      <c r="W10" s="1933"/>
      <c r="X10" s="1933"/>
      <c r="Y10" s="1933"/>
      <c r="Z10" s="1933"/>
      <c r="AA10" s="1933"/>
      <c r="AB10" s="1933"/>
      <c r="AC10" s="1933"/>
      <c r="AD10" s="89"/>
      <c r="AE10" s="89"/>
      <c r="AF10" s="89"/>
      <c r="AG10" s="89"/>
    </row>
    <row ht="24" customHeight="1" r="11" spans="1:33" s="92" customFormat="1" thickBot="1">
      <c r="A11" s="89"/>
      <c r="B11" s="1899" t="s">
        <v>113</v>
      </c>
      <c r="C11" s="1899"/>
      <c r="D11" s="1899"/>
      <c r="E11" s="1899"/>
      <c r="F11" s="1929"/>
      <c r="G11" s="1929"/>
      <c r="H11" s="1929"/>
      <c r="I11" s="1929"/>
      <c r="J11" s="1929"/>
      <c r="K11" s="1929"/>
      <c r="L11" s="1929"/>
      <c r="M11" s="1929"/>
      <c r="N11" s="1929"/>
      <c r="O11" s="1929"/>
      <c r="P11" s="1929"/>
      <c r="Q11" s="1929"/>
      <c r="R11" s="1929"/>
      <c r="S11" s="1929"/>
      <c r="T11" s="1929"/>
      <c r="U11" s="1934"/>
      <c r="V11" s="1935" t="s">
        <v>2483</v>
      </c>
      <c r="W11" s="1936"/>
      <c r="X11" s="1936"/>
      <c r="Y11" s="1936"/>
      <c r="Z11" s="1936"/>
      <c r="AA11" s="1936"/>
      <c r="AB11" s="1936"/>
      <c r="AC11" s="1937"/>
      <c r="AD11" s="89"/>
      <c r="AE11" s="89"/>
      <c r="AF11" s="89"/>
      <c r="AG11" s="89"/>
    </row>
    <row ht="24" customHeight="1" r="12" spans="1:33" s="92" customFormat="1">
      <c r="A12" s="89"/>
      <c r="B12" s="1899" t="s">
        <v>108</v>
      </c>
      <c r="C12" s="1899"/>
      <c r="D12" s="1899"/>
      <c r="E12" s="1899"/>
      <c r="F12" s="1929"/>
      <c r="G12" s="1929"/>
      <c r="H12" s="1929"/>
      <c r="I12" s="1929"/>
      <c r="J12" s="1929"/>
      <c r="K12" s="1929"/>
      <c r="L12" s="1929"/>
      <c r="M12" s="1929"/>
      <c r="N12" s="1929"/>
      <c r="O12" s="1929"/>
      <c r="P12" s="1929"/>
      <c r="Q12" s="1929"/>
      <c r="R12" s="1929"/>
      <c r="S12" s="1929"/>
      <c r="T12" s="1929"/>
      <c r="U12" s="1929"/>
      <c r="V12" s="1931"/>
      <c r="W12" s="1931"/>
      <c r="X12" s="1931"/>
      <c r="Y12" s="1931"/>
      <c r="Z12" s="1931"/>
      <c r="AA12" s="1931"/>
      <c r="AB12" s="1931"/>
      <c r="AC12" s="1931"/>
      <c r="AD12" s="89"/>
      <c r="AE12" s="89"/>
      <c r="AF12" s="89"/>
      <c r="AG12" s="89"/>
    </row>
    <row ht="15.6" customHeight="1" r="13" spans="1:33" s="92" customFormat="1">
      <c r="A13" s="89"/>
      <c r="B13" s="1072" t="s">
        <v>2484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ht="15.6" customHeight="1" r="14" spans="1:33" s="92" customForma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ht="15.6" customHeight="1" r="15" spans="1:33" s="92" customFormat="1">
      <c r="A15" s="432" t="s">
        <v>2485</v>
      </c>
      <c r="U15" s="89"/>
      <c r="V15" s="89"/>
      <c r="W15" s="89"/>
      <c r="X15" s="89"/>
      <c r="Y15" s="89"/>
      <c r="Z15" s="89"/>
      <c r="AA15" s="89"/>
      <c r="AB15" s="89"/>
      <c r="AC15" s="89"/>
      <c r="AD15" s="89"/>
      <c r="AE15" s="89"/>
      <c r="AF15" s="89"/>
      <c r="AG15" s="89"/>
    </row>
    <row ht="15.6" customHeight="1" r="16" spans="1:33" s="92" customFormat="1">
      <c r="N16" s="1932" t="s">
        <v>2486</v>
      </c>
      <c r="O16" s="1932"/>
      <c r="P16" s="1932"/>
      <c r="Q16" s="1932"/>
      <c r="R16" s="1932"/>
      <c r="S16" s="1932"/>
      <c r="U16" s="89"/>
      <c r="V16" s="89"/>
      <c r="W16" s="89"/>
      <c r="X16" s="89"/>
      <c r="Y16" s="89"/>
      <c r="Z16" s="89"/>
      <c r="AA16" s="89"/>
      <c r="AB16" s="89"/>
      <c r="AC16" s="89"/>
      <c r="AD16" s="89"/>
      <c r="AE16" s="89"/>
      <c r="AF16" s="89"/>
      <c r="AG16" s="89"/>
    </row>
    <row ht="24" customHeight="1" r="17" spans="1:33" s="92" customFormat="1">
      <c r="B17" s="1899" t="s">
        <v>2487</v>
      </c>
      <c r="C17" s="1899"/>
      <c r="D17" s="1899"/>
      <c r="E17" s="1899"/>
      <c r="F17" s="1899"/>
      <c r="G17" s="1899"/>
      <c r="H17" s="1899" t="s">
        <v>2488</v>
      </c>
      <c r="I17" s="1899"/>
      <c r="J17" s="1899"/>
      <c r="K17" s="1899"/>
      <c r="L17" s="1899"/>
      <c r="M17" s="1899"/>
      <c r="N17" s="1899" t="s">
        <v>2489</v>
      </c>
      <c r="O17" s="1899"/>
      <c r="P17" s="1899"/>
      <c r="Q17" s="1899"/>
      <c r="R17" s="1899"/>
      <c r="S17" s="1899"/>
      <c r="U17" s="89"/>
      <c r="V17" s="89"/>
      <c r="W17" s="89"/>
      <c r="X17" s="89"/>
      <c r="Y17" s="89"/>
      <c r="Z17" s="89"/>
      <c r="AA17" s="89"/>
      <c r="AB17" s="89"/>
      <c r="AC17" s="89"/>
      <c r="AD17" s="89"/>
      <c r="AE17" s="89"/>
      <c r="AF17" s="89"/>
      <c r="AG17" s="89"/>
    </row>
    <row ht="24" customHeight="1" r="18" spans="1:33" s="92" customFormat="1">
      <c r="B18" s="1929"/>
      <c r="C18" s="1929"/>
      <c r="D18" s="1929"/>
      <c r="E18" s="1929"/>
      <c r="F18" s="1929"/>
      <c r="G18" s="1929"/>
      <c r="H18" s="1929"/>
      <c r="I18" s="1929"/>
      <c r="J18" s="1929"/>
      <c r="K18" s="1929"/>
      <c r="L18" s="1929"/>
      <c r="M18" s="1929"/>
      <c r="N18" s="1929"/>
      <c r="O18" s="1929"/>
      <c r="P18" s="1929"/>
      <c r="Q18" s="1929"/>
      <c r="R18" s="1929"/>
      <c r="S18" s="1929"/>
      <c r="U18" s="89"/>
      <c r="V18" s="89"/>
      <c r="W18" s="89"/>
      <c r="X18" s="89"/>
      <c r="Y18" s="89"/>
      <c r="Z18" s="89"/>
      <c r="AA18" s="89"/>
      <c r="AB18" s="89"/>
      <c r="AC18" s="89"/>
      <c r="AD18" s="89"/>
      <c r="AE18" s="89"/>
      <c r="AF18" s="89"/>
      <c r="AG18" s="89"/>
    </row>
    <row ht="15.6" customHeight="1" r="19" spans="1:33" s="92" customFormat="1">
      <c r="A19" s="1072"/>
      <c r="B19" s="1072" t="s">
        <v>2490</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ht="15.6" customHeight="1" r="20" spans="1:33" s="92" customFormat="1">
      <c r="A20" s="1072"/>
      <c r="B20" s="1072"/>
      <c r="C20" s="1072" t="s">
        <v>2491</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ht="46.5" customHeight="1" r="21" spans="1:33" s="92" customFormat="1">
      <c r="A21" s="1072"/>
      <c r="B21" s="1072"/>
      <c r="C21" s="1949" t="s">
        <v>2492</v>
      </c>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row>
    <row ht="15.6" customHeight="1" r="22" spans="1:33" s="92" customFormat="1">
      <c r="A22" s="1072"/>
      <c r="B22" s="1072"/>
      <c r="C22" s="1072" t="s">
        <v>2493</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ht="15.6" customHeight="1" r="23" spans="1:33" s="92" customFormat="1">
      <c r="A23" s="1072"/>
      <c r="B23" s="1072"/>
      <c r="C23" s="1072" t="s">
        <v>2494</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ht="15.6" customHeight="1" r="24" spans="1:33" s="92" customFormat="1">
      <c r="A24" s="1072"/>
      <c r="B24" s="1072" t="s">
        <v>2495</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ht="15.6" customHeight="1" r="25" spans="1:33" s="92" customForma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ht="15.6" customHeight="1" r="26" spans="1:33" s="92" customForma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ht="15.6" customHeight="1" r="27" spans="1:33" s="92" customFormat="1">
      <c r="A27" s="92" t="s">
        <v>2496</v>
      </c>
    </row>
    <row ht="15.6" customHeight="1" r="28" spans="1:33" s="92" customFormat="1">
      <c r="A28" s="432" t="s">
        <v>2497</v>
      </c>
    </row>
    <row ht="15.6" customHeight="1" r="29" spans="1:33" s="92" customFormat="1"/>
    <row ht="15.6" customHeight="1" r="30" spans="1:33" s="92" customFormat="1">
      <c r="B30" s="92" t="s">
        <v>2498</v>
      </c>
    </row>
    <row ht="45.75" customHeight="1" r="31" spans="1:33" s="92" customFormat="1" thickBot="1">
      <c r="C31" s="1950" t="s">
        <v>147</v>
      </c>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row>
    <row ht="36" customHeight="1" r="32" spans="1:33" s="1073" customFormat="1" thickBot="1">
      <c r="A32" s="1951" t="s">
        <v>2056</v>
      </c>
      <c r="B32" s="1952"/>
      <c r="C32" s="1953" t="s">
        <v>412</v>
      </c>
      <c r="D32" s="1954"/>
      <c r="E32" s="1954"/>
      <c r="F32" s="1954"/>
      <c r="G32" s="1954"/>
      <c r="H32" s="1954"/>
      <c r="I32" s="1954"/>
      <c r="J32" s="1954"/>
      <c r="K32" s="1954"/>
      <c r="L32" s="1954"/>
      <c r="M32" s="1954"/>
      <c r="N32" s="1954"/>
      <c r="O32" s="1954"/>
      <c r="P32" s="1954"/>
      <c r="Q32" s="1954"/>
      <c r="R32" s="1954"/>
      <c r="S32" s="1954"/>
      <c r="T32" s="1954"/>
      <c r="U32" s="1954"/>
      <c r="V32" s="1954"/>
      <c r="W32" s="1954"/>
      <c r="X32" s="1954"/>
      <c r="Y32" s="1954"/>
      <c r="Z32" s="1954"/>
      <c r="AA32" s="1954"/>
      <c r="AB32" s="1954"/>
      <c r="AC32" s="1954"/>
    </row>
    <row ht="18" customHeight="1" r="33" spans="1:29" s="531" customFormat="1">
      <c r="A33" s="1938" t="s">
        <v>102</v>
      </c>
      <c r="B33" s="1938"/>
      <c r="C33" s="1939" t="s">
        <v>148</v>
      </c>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1"/>
    </row>
    <row ht="36" customHeight="1" r="34" spans="1:29" s="531" customFormat="1">
      <c r="A34" s="1942" t="s">
        <v>103</v>
      </c>
      <c r="B34" s="1942"/>
      <c r="C34" s="1943" t="s">
        <v>149</v>
      </c>
      <c r="D34" s="1944"/>
      <c r="E34" s="1944"/>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5"/>
    </row>
    <row ht="36" customHeight="1" r="35" spans="1:29" s="531" customFormat="1">
      <c r="A35" s="1942"/>
      <c r="B35" s="1942"/>
      <c r="C35" s="1946" t="s">
        <v>903</v>
      </c>
      <c r="D35" s="1947"/>
      <c r="E35" s="1947"/>
      <c r="F35" s="1947"/>
      <c r="G35" s="1947"/>
      <c r="H35" s="1947"/>
      <c r="I35" s="1947"/>
      <c r="J35" s="1947"/>
      <c r="K35" s="1947"/>
      <c r="L35" s="1947"/>
      <c r="M35" s="1947"/>
      <c r="N35" s="1947"/>
      <c r="O35" s="1947"/>
      <c r="P35" s="1947"/>
      <c r="Q35" s="1947"/>
      <c r="R35" s="1947"/>
      <c r="S35" s="1947"/>
      <c r="T35" s="1947"/>
      <c r="U35" s="1947"/>
      <c r="V35" s="1947"/>
      <c r="W35" s="1947"/>
      <c r="X35" s="1947"/>
      <c r="Y35" s="1947"/>
      <c r="Z35" s="1947"/>
      <c r="AA35" s="1947"/>
      <c r="AB35" s="1947"/>
      <c r="AC35" s="1948"/>
    </row>
    <row ht="36" customHeight="1" r="36" spans="1:29" s="531" customFormat="1">
      <c r="A36" s="1942"/>
      <c r="B36" s="1942"/>
      <c r="C36" s="1943" t="s">
        <v>380</v>
      </c>
      <c r="D36" s="1944"/>
      <c r="E36" s="1944"/>
      <c r="F36" s="1944"/>
      <c r="G36" s="1944"/>
      <c r="H36" s="1944"/>
      <c r="I36" s="1944"/>
      <c r="J36" s="1944"/>
      <c r="K36" s="1944"/>
      <c r="L36" s="1944"/>
      <c r="M36" s="1944"/>
      <c r="N36" s="1944"/>
      <c r="O36" s="1944"/>
      <c r="P36" s="1944"/>
      <c r="Q36" s="1944"/>
      <c r="R36" s="1944"/>
      <c r="S36" s="1944"/>
      <c r="T36" s="1944"/>
      <c r="U36" s="1944"/>
      <c r="V36" s="1944"/>
      <c r="W36" s="1944"/>
      <c r="X36" s="1944"/>
      <c r="Y36" s="1944"/>
      <c r="Z36" s="1944"/>
      <c r="AA36" s="1944"/>
      <c r="AB36" s="1944"/>
      <c r="AC36" s="1945"/>
    </row>
    <row ht="36" customHeight="1" r="37" spans="1:29" s="531" customFormat="1">
      <c r="A37" s="1942"/>
      <c r="B37" s="1942"/>
      <c r="C37" s="1943" t="s">
        <v>2532</v>
      </c>
      <c r="D37" s="1944"/>
      <c r="E37" s="1944"/>
      <c r="F37" s="1944"/>
      <c r="G37" s="1944"/>
      <c r="H37" s="1944"/>
      <c r="I37" s="1944"/>
      <c r="J37" s="1944"/>
      <c r="K37" s="1944"/>
      <c r="L37" s="1944"/>
      <c r="M37" s="1944"/>
      <c r="N37" s="1944"/>
      <c r="O37" s="1944"/>
      <c r="P37" s="1944"/>
      <c r="Q37" s="1944"/>
      <c r="R37" s="1944"/>
      <c r="S37" s="1944"/>
      <c r="T37" s="1944"/>
      <c r="U37" s="1944"/>
      <c r="V37" s="1944"/>
      <c r="W37" s="1944"/>
      <c r="X37" s="1944"/>
      <c r="Y37" s="1944"/>
      <c r="Z37" s="1944"/>
      <c r="AA37" s="1944"/>
      <c r="AB37" s="1944"/>
      <c r="AC37" s="1945"/>
    </row>
    <row ht="36" customHeight="1" r="38" spans="1:29" s="531" customFormat="1">
      <c r="A38" s="1942"/>
      <c r="B38" s="1942"/>
      <c r="C38" s="1943" t="s">
        <v>382</v>
      </c>
      <c r="D38" s="1944"/>
      <c r="E38" s="1944"/>
      <c r="F38" s="1944"/>
      <c r="G38" s="1944"/>
      <c r="H38" s="1944"/>
      <c r="I38" s="1944"/>
      <c r="J38" s="1944"/>
      <c r="K38" s="1944"/>
      <c r="L38" s="1944"/>
      <c r="M38" s="1944"/>
      <c r="N38" s="1944"/>
      <c r="O38" s="1944"/>
      <c r="P38" s="1944"/>
      <c r="Q38" s="1944"/>
      <c r="R38" s="1944"/>
      <c r="S38" s="1944"/>
      <c r="T38" s="1944"/>
      <c r="U38" s="1944"/>
      <c r="V38" s="1944"/>
      <c r="W38" s="1944"/>
      <c r="X38" s="1944"/>
      <c r="Y38" s="1944"/>
      <c r="Z38" s="1944"/>
      <c r="AA38" s="1944"/>
      <c r="AB38" s="1944"/>
      <c r="AC38" s="1945"/>
    </row>
    <row ht="36" customHeight="1" r="39" spans="1:29" s="531" customFormat="1">
      <c r="A39" s="1942"/>
      <c r="B39" s="1942"/>
      <c r="C39" s="1943" t="s">
        <v>904</v>
      </c>
      <c r="D39" s="1944"/>
      <c r="E39" s="1944"/>
      <c r="F39" s="1944"/>
      <c r="G39" s="1944"/>
      <c r="H39" s="1944"/>
      <c r="I39" s="1944"/>
      <c r="J39" s="1944"/>
      <c r="K39" s="1944"/>
      <c r="L39" s="1944"/>
      <c r="M39" s="1944"/>
      <c r="N39" s="1944"/>
      <c r="O39" s="1944"/>
      <c r="P39" s="1944"/>
      <c r="Q39" s="1944"/>
      <c r="R39" s="1944"/>
      <c r="S39" s="1944"/>
      <c r="T39" s="1944"/>
      <c r="U39" s="1944"/>
      <c r="V39" s="1944"/>
      <c r="W39" s="1944"/>
      <c r="X39" s="1944"/>
      <c r="Y39" s="1944"/>
      <c r="Z39" s="1944"/>
      <c r="AA39" s="1944"/>
      <c r="AB39" s="1944"/>
      <c r="AC39" s="1945"/>
    </row>
    <row ht="42.75" customHeight="1" r="40" spans="1:29" s="531" customFormat="1">
      <c r="A40" s="1942"/>
      <c r="B40" s="1942"/>
      <c r="C40" s="1943" t="s">
        <v>905</v>
      </c>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5"/>
    </row>
    <row ht="36" customHeight="1" r="41" spans="1:29" s="531" customFormat="1">
      <c r="A41" s="1942"/>
      <c r="B41" s="1942"/>
      <c r="C41" s="1943" t="s">
        <v>906</v>
      </c>
      <c r="D41" s="1944"/>
      <c r="E41" s="1944"/>
      <c r="F41" s="1944"/>
      <c r="G41" s="1944"/>
      <c r="H41" s="1944"/>
      <c r="I41" s="1944"/>
      <c r="J41" s="1944"/>
      <c r="K41" s="1944"/>
      <c r="L41" s="1944"/>
      <c r="M41" s="1944"/>
      <c r="N41" s="1944"/>
      <c r="O41" s="1944"/>
      <c r="P41" s="1944"/>
      <c r="Q41" s="1944"/>
      <c r="R41" s="1944"/>
      <c r="S41" s="1944"/>
      <c r="T41" s="1944"/>
      <c r="U41" s="1944"/>
      <c r="V41" s="1944"/>
      <c r="W41" s="1944"/>
      <c r="X41" s="1944"/>
      <c r="Y41" s="1944"/>
      <c r="Z41" s="1944"/>
      <c r="AA41" s="1944"/>
      <c r="AB41" s="1944"/>
      <c r="AC41" s="1945"/>
    </row>
    <row ht="36" customHeight="1" r="42" spans="1:29" s="531" customFormat="1">
      <c r="A42" s="1942"/>
      <c r="B42" s="1942"/>
      <c r="C42" s="1955" t="s">
        <v>907</v>
      </c>
      <c r="D42" s="1956"/>
      <c r="E42" s="1956"/>
      <c r="F42" s="1956"/>
      <c r="G42" s="1956"/>
      <c r="H42" s="1956"/>
      <c r="I42" s="1956"/>
      <c r="J42" s="1956"/>
      <c r="K42" s="1956"/>
      <c r="L42" s="1956"/>
      <c r="M42" s="1956"/>
      <c r="N42" s="1956"/>
      <c r="O42" s="1956"/>
      <c r="P42" s="1956"/>
      <c r="Q42" s="1956"/>
      <c r="R42" s="1956"/>
      <c r="S42" s="1956"/>
      <c r="T42" s="1956"/>
      <c r="U42" s="1956"/>
      <c r="V42" s="1956"/>
      <c r="W42" s="1956"/>
      <c r="X42" s="1956"/>
      <c r="Y42" s="1956"/>
      <c r="Z42" s="1956"/>
      <c r="AA42" s="1956"/>
      <c r="AB42" s="1956"/>
      <c r="AC42" s="1957"/>
    </row>
    <row ht="15.6" customHeight="1" r="43" spans="1:29" s="92" customFormat="1">
      <c r="A43" s="432"/>
    </row>
    <row ht="15.6" customHeight="1" r="44" spans="1:29" s="92" customFormat="1">
      <c r="A44" s="432"/>
      <c r="B44" s="92" t="s">
        <v>2499</v>
      </c>
    </row>
    <row ht="15.6" customHeight="1" r="45" spans="1:29" s="92" customFormat="1">
      <c r="A45" s="1958" t="s">
        <v>148</v>
      </c>
      <c r="B45" s="1958"/>
      <c r="C45" s="1958"/>
      <c r="D45" s="1958"/>
      <c r="E45" s="1958"/>
      <c r="F45" s="1958"/>
      <c r="G45" s="1958"/>
      <c r="H45" s="1958"/>
      <c r="I45" s="1958"/>
      <c r="J45" s="1958"/>
      <c r="K45" s="1958"/>
      <c r="L45" s="1958"/>
      <c r="M45" s="1958"/>
      <c r="N45" s="1958"/>
      <c r="O45" s="1958"/>
      <c r="P45" s="1958"/>
      <c r="Q45" s="1958"/>
      <c r="R45" s="1958"/>
      <c r="S45" s="1958"/>
      <c r="T45" s="1958"/>
      <c r="U45" s="1958"/>
      <c r="V45" s="1958"/>
      <c r="W45" s="1958"/>
      <c r="X45" s="1958"/>
      <c r="Y45" s="1958"/>
      <c r="Z45" s="1958"/>
      <c r="AA45" s="1958"/>
      <c r="AB45" s="1958"/>
      <c r="AC45" s="1958"/>
    </row>
    <row ht="15.6" customHeight="1" r="46" spans="1:29" s="92" customFormat="1">
      <c r="A46" s="1959" t="s">
        <v>151</v>
      </c>
      <c r="B46" s="1959"/>
      <c r="C46" s="1959"/>
      <c r="D46" s="1959"/>
      <c r="E46" s="1959"/>
      <c r="F46" s="1960" t="s">
        <v>344</v>
      </c>
      <c r="G46" s="1960"/>
      <c r="H46" s="1960"/>
      <c r="I46" s="1960"/>
      <c r="J46" s="1961"/>
      <c r="K46" s="1962" t="s">
        <v>103</v>
      </c>
      <c r="L46" s="1942"/>
      <c r="M46" s="1963" t="s">
        <v>345</v>
      </c>
      <c r="N46" s="1963"/>
      <c r="O46" s="1963"/>
      <c r="P46" s="1963"/>
      <c r="Q46" s="1964"/>
      <c r="R46" s="1962" t="s">
        <v>103</v>
      </c>
      <c r="S46" s="1942"/>
      <c r="T46" s="1963" t="s">
        <v>2444</v>
      </c>
      <c r="U46" s="1965"/>
      <c r="V46" s="1966"/>
      <c r="W46" s="1967"/>
      <c r="X46" s="1968"/>
      <c r="Y46" s="1968"/>
      <c r="Z46" s="1968"/>
      <c r="AA46" s="1968"/>
      <c r="AB46" s="1969"/>
      <c r="AC46" s="1074" t="s">
        <v>348</v>
      </c>
    </row>
    <row ht="15.6" customHeight="1" r="47" spans="1:29" s="92" customFormat="1">
      <c r="A47" s="1959" t="s">
        <v>152</v>
      </c>
      <c r="B47" s="1959"/>
      <c r="C47" s="1959"/>
      <c r="D47" s="1959"/>
      <c r="E47" s="1959"/>
      <c r="F47" s="1960" t="s">
        <v>346</v>
      </c>
      <c r="G47" s="1960"/>
      <c r="H47" s="1960"/>
      <c r="I47" s="1960"/>
      <c r="J47" s="1961"/>
      <c r="K47" s="1962" t="s">
        <v>103</v>
      </c>
      <c r="L47" s="1942"/>
      <c r="M47" s="1963" t="s">
        <v>345</v>
      </c>
      <c r="N47" s="1963"/>
      <c r="O47" s="1963"/>
      <c r="P47" s="1963"/>
      <c r="Q47" s="1964"/>
      <c r="R47" s="1962" t="s">
        <v>103</v>
      </c>
      <c r="S47" s="1942"/>
      <c r="T47" s="1963" t="s">
        <v>2444</v>
      </c>
      <c r="U47" s="1965"/>
      <c r="V47" s="1966"/>
      <c r="W47" s="1967"/>
      <c r="X47" s="1968"/>
      <c r="Y47" s="1968"/>
      <c r="Z47" s="1968"/>
      <c r="AA47" s="1968"/>
      <c r="AB47" s="1969"/>
      <c r="AC47" s="1074" t="s">
        <v>348</v>
      </c>
    </row>
    <row ht="15.6" customHeight="1" r="48" spans="1:29" s="92" customFormat="1">
      <c r="A48" s="1959" t="s">
        <v>153</v>
      </c>
      <c r="B48" s="1959"/>
      <c r="C48" s="1959"/>
      <c r="D48" s="1959"/>
      <c r="E48" s="1959"/>
      <c r="F48" s="1970" t="s">
        <v>354</v>
      </c>
      <c r="G48" s="1970"/>
      <c r="H48" s="1970"/>
      <c r="I48" s="1970"/>
      <c r="J48" s="1970"/>
      <c r="K48" s="1970"/>
      <c r="L48" s="1970"/>
      <c r="M48" s="1970"/>
      <c r="N48" s="1970"/>
      <c r="O48" s="1970"/>
      <c r="P48" s="1970"/>
      <c r="Q48" s="1970"/>
      <c r="R48" s="1970"/>
      <c r="S48" s="1970"/>
      <c r="T48" s="1970"/>
      <c r="U48" s="1970"/>
      <c r="V48" s="1970"/>
      <c r="W48" s="1970"/>
      <c r="X48" s="1970"/>
      <c r="Y48" s="1970"/>
      <c r="Z48" s="1970"/>
      <c r="AA48" s="1970"/>
      <c r="AB48" s="1970"/>
      <c r="AC48" s="1970"/>
    </row>
    <row ht="15.6" customHeight="1" r="49" spans="1:33" s="92" customFormat="1">
      <c r="A49" s="432"/>
    </row>
    <row ht="15.6" customHeight="1" r="50" spans="1:33" s="92" customFormat="1">
      <c r="A50" s="432"/>
      <c r="B50" s="92" t="s">
        <v>2500</v>
      </c>
    </row>
    <row ht="15.6" customHeight="1" r="51" spans="1:33" s="92" customFormat="1">
      <c r="A51" s="432"/>
      <c r="C51" s="92" t="s">
        <v>155</v>
      </c>
    </row>
    <row ht="15.6" customHeight="1" r="52" spans="1:33" s="92" customFormat="1">
      <c r="A52" s="1958" t="s">
        <v>102</v>
      </c>
      <c r="B52" s="1958"/>
      <c r="C52" s="1939" t="s">
        <v>148</v>
      </c>
      <c r="D52" s="1940"/>
      <c r="E52" s="1940"/>
      <c r="F52" s="1940"/>
      <c r="G52" s="1940"/>
      <c r="H52" s="1940"/>
      <c r="I52" s="1940"/>
      <c r="J52" s="1940"/>
      <c r="K52" s="1940"/>
      <c r="L52" s="1940"/>
      <c r="M52" s="1940"/>
      <c r="N52" s="1940"/>
      <c r="O52" s="1940"/>
      <c r="P52" s="1940"/>
      <c r="Q52" s="1940"/>
      <c r="R52" s="1940"/>
      <c r="S52" s="1940"/>
      <c r="T52" s="1940"/>
      <c r="U52" s="1940"/>
      <c r="V52" s="1940"/>
      <c r="W52" s="1940"/>
      <c r="X52" s="1940"/>
      <c r="Y52" s="1940"/>
      <c r="Z52" s="1940"/>
      <c r="AA52" s="1940"/>
      <c r="AB52" s="1940"/>
      <c r="AC52" s="1941"/>
    </row>
    <row ht="30.75" customHeight="1" r="53" spans="1:33" s="92" customFormat="1">
      <c r="A53" s="1942" t="s">
        <v>103</v>
      </c>
      <c r="B53" s="1942"/>
      <c r="C53" s="1943" t="s">
        <v>156</v>
      </c>
      <c r="D53" s="1944"/>
      <c r="E53" s="1944"/>
      <c r="F53" s="1944"/>
      <c r="G53" s="1944"/>
      <c r="H53" s="1944"/>
      <c r="I53" s="1944"/>
      <c r="J53" s="1944"/>
      <c r="K53" s="1944"/>
      <c r="L53" s="1944"/>
      <c r="M53" s="1944"/>
      <c r="N53" s="1944"/>
      <c r="O53" s="1944"/>
      <c r="P53" s="1944"/>
      <c r="Q53" s="1944"/>
      <c r="R53" s="1944"/>
      <c r="S53" s="1944"/>
      <c r="T53" s="1944"/>
      <c r="U53" s="1944"/>
      <c r="V53" s="1944"/>
      <c r="W53" s="1944"/>
      <c r="X53" s="1944"/>
      <c r="Y53" s="1944"/>
      <c r="Z53" s="1944"/>
      <c r="AA53" s="1944"/>
      <c r="AB53" s="1944"/>
      <c r="AC53" s="1945"/>
    </row>
    <row ht="30.75" customHeight="1" r="54" spans="1:33" s="92" customFormat="1">
      <c r="A54" s="1942"/>
      <c r="B54" s="1942"/>
      <c r="C54" s="1946" t="s">
        <v>383</v>
      </c>
      <c r="D54" s="1947"/>
      <c r="E54" s="1947"/>
      <c r="F54" s="1947"/>
      <c r="G54" s="1947"/>
      <c r="H54" s="1947"/>
      <c r="I54" s="1947"/>
      <c r="J54" s="1947"/>
      <c r="K54" s="1947"/>
      <c r="L54" s="1947"/>
      <c r="M54" s="1947"/>
      <c r="N54" s="1947"/>
      <c r="O54" s="1947"/>
      <c r="P54" s="1947"/>
      <c r="Q54" s="1947"/>
      <c r="R54" s="1947"/>
      <c r="S54" s="1947"/>
      <c r="T54" s="1947"/>
      <c r="U54" s="1947"/>
      <c r="V54" s="1947"/>
      <c r="W54" s="1947"/>
      <c r="X54" s="1947"/>
      <c r="Y54" s="1947"/>
      <c r="Z54" s="1947"/>
      <c r="AA54" s="1947"/>
      <c r="AB54" s="1947"/>
      <c r="AC54" s="1948"/>
    </row>
    <row ht="30.75" customHeight="1" r="55" spans="1:33" s="92" customFormat="1">
      <c r="A55" s="1942"/>
      <c r="B55" s="1942"/>
      <c r="C55" s="1943" t="s">
        <v>385</v>
      </c>
      <c r="D55" s="1944"/>
      <c r="E55" s="1944"/>
      <c r="F55" s="1944"/>
      <c r="G55" s="1944"/>
      <c r="H55" s="1944"/>
      <c r="I55" s="1944"/>
      <c r="J55" s="1944"/>
      <c r="K55" s="1944"/>
      <c r="L55" s="1944"/>
      <c r="M55" s="1944"/>
      <c r="N55" s="1944"/>
      <c r="O55" s="1944"/>
      <c r="P55" s="1944"/>
      <c r="Q55" s="1944"/>
      <c r="R55" s="1944"/>
      <c r="S55" s="1944"/>
      <c r="T55" s="1944"/>
      <c r="U55" s="1944"/>
      <c r="V55" s="1944"/>
      <c r="W55" s="1944"/>
      <c r="X55" s="1944"/>
      <c r="Y55" s="1944"/>
      <c r="Z55" s="1944"/>
      <c r="AA55" s="1944"/>
      <c r="AB55" s="1944"/>
      <c r="AC55" s="1945"/>
    </row>
    <row ht="30.75" customHeight="1" r="56" spans="1:33" s="92" customFormat="1">
      <c r="A56" s="1942"/>
      <c r="B56" s="1942"/>
      <c r="C56" s="1943" t="s">
        <v>386</v>
      </c>
      <c r="D56" s="1944"/>
      <c r="E56" s="1944"/>
      <c r="F56" s="1944"/>
      <c r="G56" s="1944"/>
      <c r="H56" s="1944"/>
      <c r="I56" s="1944"/>
      <c r="J56" s="1944"/>
      <c r="K56" s="1944"/>
      <c r="L56" s="1944"/>
      <c r="M56" s="1944"/>
      <c r="N56" s="1944"/>
      <c r="O56" s="1944"/>
      <c r="P56" s="1944"/>
      <c r="Q56" s="1944"/>
      <c r="R56" s="1944"/>
      <c r="S56" s="1944"/>
      <c r="T56" s="1944"/>
      <c r="U56" s="1944"/>
      <c r="V56" s="1944"/>
      <c r="W56" s="1944"/>
      <c r="X56" s="1944"/>
      <c r="Y56" s="1944"/>
      <c r="Z56" s="1944"/>
      <c r="AA56" s="1944"/>
      <c r="AB56" s="1944"/>
      <c r="AC56" s="1945"/>
    </row>
    <row ht="30.75" customHeight="1" r="57" spans="1:33" s="92" customFormat="1">
      <c r="A57" s="1942"/>
      <c r="B57" s="1942"/>
      <c r="C57" s="1943" t="s">
        <v>387</v>
      </c>
      <c r="D57" s="1944"/>
      <c r="E57" s="1944"/>
      <c r="F57" s="1944"/>
      <c r="G57" s="1944"/>
      <c r="H57" s="1944"/>
      <c r="I57" s="1944"/>
      <c r="J57" s="1944"/>
      <c r="K57" s="1944"/>
      <c r="L57" s="1944"/>
      <c r="M57" s="1944"/>
      <c r="N57" s="1944"/>
      <c r="O57" s="1944"/>
      <c r="P57" s="1944"/>
      <c r="Q57" s="1944"/>
      <c r="R57" s="1944"/>
      <c r="S57" s="1944"/>
      <c r="T57" s="1944"/>
      <c r="U57" s="1944"/>
      <c r="V57" s="1944"/>
      <c r="W57" s="1944"/>
      <c r="X57" s="1944"/>
      <c r="Y57" s="1944"/>
      <c r="Z57" s="1944"/>
      <c r="AA57" s="1944"/>
      <c r="AB57" s="1944"/>
      <c r="AC57" s="1945"/>
    </row>
    <row ht="30.75" customHeight="1" r="58" spans="1:33" s="92" customFormat="1">
      <c r="A58" s="1942"/>
      <c r="B58" s="1942"/>
      <c r="C58" s="1943" t="s">
        <v>388</v>
      </c>
      <c r="D58" s="1944"/>
      <c r="E58" s="1944"/>
      <c r="F58" s="1944"/>
      <c r="G58" s="1944"/>
      <c r="H58" s="1944"/>
      <c r="I58" s="1944"/>
      <c r="J58" s="1944"/>
      <c r="K58" s="1944"/>
      <c r="L58" s="1944"/>
      <c r="M58" s="1944"/>
      <c r="N58" s="1944"/>
      <c r="O58" s="1944"/>
      <c r="P58" s="1944"/>
      <c r="Q58" s="1944"/>
      <c r="R58" s="1944"/>
      <c r="S58" s="1944"/>
      <c r="T58" s="1944"/>
      <c r="U58" s="1944"/>
      <c r="V58" s="1944"/>
      <c r="W58" s="1944"/>
      <c r="X58" s="1944"/>
      <c r="Y58" s="1944"/>
      <c r="Z58" s="1944"/>
      <c r="AA58" s="1944"/>
      <c r="AB58" s="1944"/>
      <c r="AC58" s="1945"/>
    </row>
    <row ht="30.75" customHeight="1" r="59" spans="1:33" s="92" customFormat="1">
      <c r="A59" s="1942"/>
      <c r="B59" s="1942"/>
      <c r="C59" s="1943" t="s">
        <v>389</v>
      </c>
      <c r="D59" s="1944"/>
      <c r="E59" s="1944"/>
      <c r="F59" s="1944"/>
      <c r="G59" s="1944"/>
      <c r="H59" s="1944"/>
      <c r="I59" s="1944"/>
      <c r="J59" s="1944"/>
      <c r="K59" s="1944"/>
      <c r="L59" s="1944"/>
      <c r="M59" s="1944"/>
      <c r="N59" s="1944"/>
      <c r="O59" s="1944"/>
      <c r="P59" s="1944"/>
      <c r="Q59" s="1944"/>
      <c r="R59" s="1944"/>
      <c r="S59" s="1944"/>
      <c r="T59" s="1944"/>
      <c r="U59" s="1944"/>
      <c r="V59" s="1944"/>
      <c r="W59" s="1944"/>
      <c r="X59" s="1944"/>
      <c r="Y59" s="1944"/>
      <c r="Z59" s="1944"/>
      <c r="AA59" s="1944"/>
      <c r="AB59" s="1944"/>
      <c r="AC59" s="1945"/>
    </row>
    <row ht="30.75" customHeight="1" r="60" spans="1:33" s="92" customFormat="1">
      <c r="A60" s="1942"/>
      <c r="B60" s="1942"/>
      <c r="C60" s="1943" t="s">
        <v>390</v>
      </c>
      <c r="D60" s="1944"/>
      <c r="E60" s="1944"/>
      <c r="F60" s="1944"/>
      <c r="G60" s="1944"/>
      <c r="H60" s="1944"/>
      <c r="I60" s="1944"/>
      <c r="J60" s="1944"/>
      <c r="K60" s="1944"/>
      <c r="L60" s="1944"/>
      <c r="M60" s="1944"/>
      <c r="N60" s="1944"/>
      <c r="O60" s="1944"/>
      <c r="P60" s="1944"/>
      <c r="Q60" s="1944"/>
      <c r="R60" s="1944"/>
      <c r="S60" s="1944"/>
      <c r="T60" s="1944"/>
      <c r="U60" s="1944"/>
      <c r="V60" s="1944"/>
      <c r="W60" s="1944"/>
      <c r="X60" s="1944"/>
      <c r="Y60" s="1944"/>
      <c r="Z60" s="1944"/>
      <c r="AA60" s="1944"/>
      <c r="AB60" s="1944"/>
      <c r="AC60" s="1945"/>
    </row>
    <row ht="30.75" customHeight="1" r="61" spans="1:33" s="92" customFormat="1">
      <c r="A61" s="1942"/>
      <c r="B61" s="1942"/>
      <c r="C61" s="1946" t="s">
        <v>384</v>
      </c>
      <c r="D61" s="1947"/>
      <c r="E61" s="1947"/>
      <c r="F61" s="1947"/>
      <c r="G61" s="1947"/>
      <c r="H61" s="1947"/>
      <c r="I61" s="1947"/>
      <c r="J61" s="1947"/>
      <c r="K61" s="1947"/>
      <c r="L61" s="1947"/>
      <c r="M61" s="1947"/>
      <c r="N61" s="1947"/>
      <c r="O61" s="1947"/>
      <c r="P61" s="1947"/>
      <c r="Q61" s="1947"/>
      <c r="R61" s="1947"/>
      <c r="S61" s="1947"/>
      <c r="T61" s="1947"/>
      <c r="U61" s="1947"/>
      <c r="V61" s="1947"/>
      <c r="W61" s="1947"/>
      <c r="X61" s="1947"/>
      <c r="Y61" s="1947"/>
      <c r="Z61" s="1947"/>
      <c r="AA61" s="1947"/>
      <c r="AB61" s="1947"/>
      <c r="AC61" s="1948"/>
    </row>
    <row ht="30.75" customHeight="1" r="62" spans="1:33" s="92" customFormat="1">
      <c r="A62" s="1942"/>
      <c r="B62" s="1942"/>
      <c r="C62" s="1955" t="s">
        <v>157</v>
      </c>
      <c r="D62" s="1956"/>
      <c r="E62" s="1956"/>
      <c r="F62" s="1956"/>
      <c r="G62" s="1956"/>
      <c r="H62" s="1956"/>
      <c r="I62" s="1956"/>
      <c r="J62" s="1956"/>
      <c r="K62" s="1956"/>
      <c r="L62" s="1956"/>
      <c r="M62" s="1956"/>
      <c r="N62" s="1956"/>
      <c r="O62" s="1956"/>
      <c r="P62" s="1956"/>
      <c r="Q62" s="1956"/>
      <c r="R62" s="1956"/>
      <c r="S62" s="1956"/>
      <c r="T62" s="1956"/>
      <c r="U62" s="1956"/>
      <c r="V62" s="1956"/>
      <c r="W62" s="1956"/>
      <c r="X62" s="1956"/>
      <c r="Y62" s="1956"/>
      <c r="Z62" s="1956"/>
      <c r="AA62" s="1956"/>
      <c r="AB62" s="1956"/>
      <c r="AC62" s="1957"/>
    </row>
    <row ht="33.75" customHeight="1" r="63" spans="1:33" s="1072" customFormat="1">
      <c r="A63" s="1949" t="s">
        <v>2466</v>
      </c>
      <c r="B63" s="1949"/>
      <c r="C63" s="1949"/>
      <c r="D63" s="1949"/>
      <c r="E63" s="1949"/>
      <c r="F63" s="1949"/>
      <c r="G63" s="1949"/>
      <c r="H63" s="1949"/>
      <c r="I63" s="1949"/>
      <c r="J63" s="1949"/>
      <c r="K63" s="1949"/>
      <c r="L63" s="1949"/>
      <c r="M63" s="1949"/>
      <c r="N63" s="1949"/>
      <c r="O63" s="1949"/>
      <c r="P63" s="1949"/>
      <c r="Q63" s="1949"/>
      <c r="R63" s="1949"/>
      <c r="S63" s="1949"/>
      <c r="T63" s="1949"/>
      <c r="U63" s="1949"/>
      <c r="V63" s="1949"/>
      <c r="W63" s="1949"/>
      <c r="X63" s="1949"/>
      <c r="Y63" s="1949"/>
      <c r="Z63" s="1949"/>
      <c r="AA63" s="1949"/>
      <c r="AB63" s="1949"/>
      <c r="AC63" s="1949"/>
      <c r="AD63" s="1949"/>
      <c r="AE63" s="1949"/>
      <c r="AF63" s="1949"/>
      <c r="AG63" s="1949"/>
    </row>
    <row ht="15.6" customHeight="1" r="64" spans="1:33" s="1072" customFormat="1">
      <c r="A64" s="1981" t="s">
        <v>2533</v>
      </c>
      <c r="B64" s="1981"/>
      <c r="C64" s="1981"/>
      <c r="D64" s="1981"/>
      <c r="E64" s="1981"/>
      <c r="F64" s="1981"/>
      <c r="G64" s="1981"/>
      <c r="H64" s="1981"/>
      <c r="I64" s="1981"/>
      <c r="J64" s="1981"/>
      <c r="K64" s="1981"/>
      <c r="L64" s="1981"/>
      <c r="M64" s="1981"/>
      <c r="N64" s="1981"/>
      <c r="O64" s="1981"/>
      <c r="P64" s="1981"/>
      <c r="Q64" s="1981"/>
      <c r="R64" s="1981"/>
      <c r="S64" s="1981"/>
      <c r="T64" s="1981"/>
      <c r="U64" s="1981"/>
      <c r="V64" s="1981"/>
      <c r="W64" s="1981"/>
      <c r="X64" s="1981"/>
      <c r="Y64" s="1981"/>
      <c r="Z64" s="1981"/>
      <c r="AA64" s="1981"/>
      <c r="AB64" s="1981"/>
      <c r="AC64" s="1981"/>
      <c r="AD64" s="1981"/>
      <c r="AE64" s="1981"/>
      <c r="AF64" s="1981"/>
      <c r="AG64" s="1981"/>
    </row>
    <row ht="15.6" customHeight="1" r="65" spans="1:33" s="92" customFormat="1">
      <c r="A65" s="89"/>
      <c r="B65" s="1981" t="s">
        <v>2501</v>
      </c>
      <c r="C65" s="1981"/>
      <c r="D65" s="1981"/>
      <c r="E65" s="1981"/>
      <c r="F65" s="1981"/>
      <c r="G65" s="1981"/>
      <c r="H65" s="1981"/>
      <c r="I65" s="1981"/>
      <c r="J65" s="1981"/>
      <c r="K65" s="1981"/>
      <c r="L65" s="1981"/>
      <c r="M65" s="1981"/>
      <c r="N65" s="1981"/>
      <c r="O65" s="1981"/>
      <c r="P65" s="1981"/>
      <c r="Q65" s="1981"/>
      <c r="R65" s="1981"/>
      <c r="S65" s="1981"/>
      <c r="T65" s="1981"/>
      <c r="U65" s="1981"/>
      <c r="V65" s="1981"/>
      <c r="W65" s="1981"/>
      <c r="X65" s="1981"/>
      <c r="Y65" s="1981"/>
      <c r="Z65" s="1981"/>
      <c r="AA65" s="1981"/>
      <c r="AB65" s="1981"/>
      <c r="AC65" s="1981"/>
      <c r="AD65" s="1981"/>
      <c r="AE65" s="1981"/>
      <c r="AF65" s="1981"/>
      <c r="AG65" s="1981"/>
    </row>
    <row ht="27" customHeight="1" r="66" spans="1:33" s="92" customFormat="1">
      <c r="A66" s="89"/>
      <c r="B66" s="1949" t="s">
        <v>2534</v>
      </c>
      <c r="C66" s="1949"/>
      <c r="D66" s="1949"/>
      <c r="E66" s="1949"/>
      <c r="F66" s="1949"/>
      <c r="G66" s="1949"/>
      <c r="H66" s="1949"/>
      <c r="I66" s="1949"/>
      <c r="J66" s="1949"/>
      <c r="K66" s="1949"/>
      <c r="L66" s="1949"/>
      <c r="M66" s="1949"/>
      <c r="N66" s="1949"/>
      <c r="O66" s="1949"/>
      <c r="P66" s="1949"/>
      <c r="Q66" s="1949"/>
      <c r="R66" s="1949"/>
      <c r="S66" s="1949"/>
      <c r="T66" s="1949"/>
      <c r="U66" s="1949"/>
      <c r="V66" s="1949"/>
      <c r="W66" s="1949"/>
      <c r="X66" s="1949"/>
      <c r="Y66" s="1949"/>
      <c r="Z66" s="1949"/>
      <c r="AA66" s="1949"/>
      <c r="AB66" s="1949"/>
      <c r="AC66" s="1949"/>
      <c r="AD66" s="1949"/>
      <c r="AE66" s="1949"/>
      <c r="AF66" s="1949"/>
      <c r="AG66" s="1949"/>
    </row>
    <row ht="15.6" customHeight="1" r="67" spans="1:33" s="92" customForma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ht="15.6" customHeight="1" r="68" spans="1:33" s="92" customFormat="1">
      <c r="A68" s="432" t="s">
        <v>2502</v>
      </c>
    </row>
    <row ht="15.6" customHeight="1" r="69" spans="1:33" s="92" customFormat="1">
      <c r="C69" s="1950" t="s">
        <v>2503</v>
      </c>
      <c r="D69" s="1950"/>
      <c r="E69" s="1950"/>
      <c r="F69" s="1950"/>
      <c r="G69" s="1950"/>
      <c r="H69" s="1950"/>
      <c r="I69" s="1950"/>
      <c r="J69" s="1950"/>
      <c r="K69" s="1950"/>
      <c r="L69" s="1950"/>
      <c r="M69" s="1950"/>
      <c r="N69" s="1950"/>
      <c r="O69" s="1950"/>
      <c r="P69" s="1950"/>
      <c r="Q69" s="1950"/>
      <c r="R69" s="1950"/>
      <c r="S69" s="1950"/>
      <c r="T69" s="1950"/>
      <c r="U69" s="1950"/>
      <c r="V69" s="1950"/>
      <c r="W69" s="1950"/>
      <c r="X69" s="1950"/>
      <c r="Y69" s="1950"/>
      <c r="Z69" s="1950"/>
      <c r="AA69" s="1950"/>
      <c r="AB69" s="1950"/>
      <c r="AC69" s="1950"/>
      <c r="AD69" s="1950"/>
      <c r="AE69" s="1950"/>
      <c r="AF69" s="1950"/>
      <c r="AG69" s="1950"/>
    </row>
    <row ht="15.6" customHeight="1" r="70" spans="1:33" s="92" customFormat="1">
      <c r="C70" s="1950"/>
      <c r="D70" s="1950"/>
      <c r="E70" s="1950"/>
      <c r="F70" s="1950"/>
      <c r="G70" s="1950"/>
      <c r="H70" s="1950"/>
      <c r="I70" s="1950"/>
      <c r="J70" s="1950"/>
      <c r="K70" s="1950"/>
      <c r="L70" s="1950"/>
      <c r="M70" s="1950"/>
      <c r="N70" s="1950"/>
      <c r="O70" s="1950"/>
      <c r="P70" s="1950"/>
      <c r="Q70" s="1950"/>
      <c r="R70" s="1950"/>
      <c r="S70" s="1950"/>
      <c r="T70" s="1950"/>
      <c r="U70" s="1950"/>
      <c r="V70" s="1950"/>
      <c r="W70" s="1950"/>
      <c r="X70" s="1950"/>
      <c r="Y70" s="1950"/>
      <c r="Z70" s="1950"/>
      <c r="AA70" s="1950"/>
      <c r="AB70" s="1950"/>
      <c r="AC70" s="1950"/>
      <c r="AD70" s="1950"/>
      <c r="AE70" s="1950"/>
      <c r="AF70" s="1950"/>
      <c r="AG70" s="1950"/>
    </row>
    <row ht="15.6" customHeight="1" r="71" spans="1:33" s="92" customForma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ht="24" customHeight="1" r="72" spans="1:33" s="92" customFormat="1">
      <c r="A72" s="89"/>
      <c r="B72" s="1884" t="s">
        <v>102</v>
      </c>
      <c r="C72" s="1884"/>
      <c r="D72" s="1884"/>
      <c r="E72" s="1884" t="s">
        <v>183</v>
      </c>
      <c r="F72" s="1884"/>
      <c r="G72" s="1884"/>
      <c r="H72" s="1884"/>
      <c r="I72" s="1884"/>
      <c r="J72" s="1884"/>
      <c r="K72" s="1884"/>
      <c r="L72" s="1884"/>
      <c r="M72" s="1884" t="s">
        <v>184</v>
      </c>
      <c r="N72" s="1884"/>
      <c r="O72" s="1884"/>
      <c r="P72" s="1884"/>
      <c r="Q72" s="1884"/>
      <c r="R72" s="1884" t="s">
        <v>185</v>
      </c>
      <c r="S72" s="1884"/>
      <c r="T72" s="1884"/>
      <c r="U72" s="1884"/>
      <c r="V72" s="1884"/>
      <c r="W72" s="1884"/>
      <c r="X72" s="1884"/>
      <c r="Y72" s="1884"/>
      <c r="Z72" s="1884" t="s">
        <v>186</v>
      </c>
      <c r="AA72" s="1884"/>
      <c r="AB72" s="1884"/>
      <c r="AC72" s="1884"/>
      <c r="AD72" s="1884"/>
      <c r="AE72" s="1884"/>
      <c r="AF72" s="1884"/>
      <c r="AG72" s="1884"/>
    </row>
    <row ht="20.25" customHeight="1" r="73" spans="1:33" s="92" customFormat="1">
      <c r="A73" s="89"/>
      <c r="B73" s="1875"/>
      <c r="C73" s="1876"/>
      <c r="D73" s="1877"/>
      <c r="E73" s="1972" t="s">
        <v>120</v>
      </c>
      <c r="F73" s="1973"/>
      <c r="G73" s="1973"/>
      <c r="H73" s="1973"/>
      <c r="I73" s="1973"/>
      <c r="J73" s="1973"/>
      <c r="K73" s="1973"/>
      <c r="L73" s="1974"/>
      <c r="M73" s="1075" t="s">
        <v>1151</v>
      </c>
      <c r="N73" s="426"/>
      <c r="O73" s="1165"/>
      <c r="P73" s="1076" t="s">
        <v>77</v>
      </c>
      <c r="Q73" s="427"/>
      <c r="R73" s="1875"/>
      <c r="S73" s="1876"/>
      <c r="T73" s="1876"/>
      <c r="U73" s="1876"/>
      <c r="V73" s="1876"/>
      <c r="W73" s="1876"/>
      <c r="X73" s="1876"/>
      <c r="Y73" s="1877"/>
      <c r="Z73" s="1875"/>
      <c r="AA73" s="1876"/>
      <c r="AB73" s="1876"/>
      <c r="AC73" s="1876"/>
      <c r="AD73" s="1876"/>
      <c r="AE73" s="1876"/>
      <c r="AF73" s="1876"/>
      <c r="AG73" s="1877"/>
    </row>
    <row ht="20.25" customHeight="1" r="74" spans="1:33" s="92" customFormat="1">
      <c r="A74" s="89"/>
      <c r="B74" s="1878"/>
      <c r="C74" s="1971"/>
      <c r="D74" s="1880"/>
      <c r="E74" s="1975"/>
      <c r="F74" s="1317"/>
      <c r="G74" s="1317"/>
      <c r="H74" s="1317"/>
      <c r="I74" s="1317"/>
      <c r="J74" s="1317"/>
      <c r="K74" s="1317"/>
      <c r="L74" s="1976"/>
      <c r="M74" s="1902" t="s">
        <v>351</v>
      </c>
      <c r="N74" s="1903"/>
      <c r="O74" s="1903"/>
      <c r="P74" s="1903"/>
      <c r="Q74" s="1923"/>
      <c r="R74" s="1878"/>
      <c r="S74" s="1971"/>
      <c r="T74" s="1971"/>
      <c r="U74" s="1971"/>
      <c r="V74" s="1971"/>
      <c r="W74" s="1971"/>
      <c r="X74" s="1971"/>
      <c r="Y74" s="1880"/>
      <c r="Z74" s="1878"/>
      <c r="AA74" s="1971"/>
      <c r="AB74" s="1971"/>
      <c r="AC74" s="1971"/>
      <c r="AD74" s="1971"/>
      <c r="AE74" s="1971"/>
      <c r="AF74" s="1971"/>
      <c r="AG74" s="1880"/>
    </row>
    <row ht="20.25" customHeight="1" r="75" spans="1:33" s="92" customFormat="1">
      <c r="A75" s="89"/>
      <c r="B75" s="1881"/>
      <c r="C75" s="1882"/>
      <c r="D75" s="1883"/>
      <c r="E75" s="1977"/>
      <c r="F75" s="1978"/>
      <c r="G75" s="1978"/>
      <c r="H75" s="1978"/>
      <c r="I75" s="1978"/>
      <c r="J75" s="1978"/>
      <c r="K75" s="1978"/>
      <c r="L75" s="1979"/>
      <c r="M75" s="1077" t="s">
        <v>1151</v>
      </c>
      <c r="N75" s="428"/>
      <c r="O75" s="1166"/>
      <c r="P75" s="1078" t="s">
        <v>77</v>
      </c>
      <c r="Q75" s="429"/>
      <c r="R75" s="1881"/>
      <c r="S75" s="1882"/>
      <c r="T75" s="1882"/>
      <c r="U75" s="1882"/>
      <c r="V75" s="1882"/>
      <c r="W75" s="1882"/>
      <c r="X75" s="1882"/>
      <c r="Y75" s="1883"/>
      <c r="Z75" s="1881"/>
      <c r="AA75" s="1882"/>
      <c r="AB75" s="1882"/>
      <c r="AC75" s="1882"/>
      <c r="AD75" s="1882"/>
      <c r="AE75" s="1882"/>
      <c r="AF75" s="1882"/>
      <c r="AG75" s="1883"/>
    </row>
    <row ht="15.6" customHeight="1" r="76" spans="1:33" s="92" customFormat="1">
      <c r="B76" s="1980" t="s">
        <v>2504</v>
      </c>
      <c r="C76" s="1980"/>
      <c r="D76" s="1980"/>
      <c r="E76" s="1980"/>
      <c r="F76" s="1980"/>
      <c r="G76" s="1980"/>
      <c r="H76" s="1980"/>
      <c r="I76" s="1980"/>
      <c r="J76" s="1980"/>
      <c r="K76" s="1980"/>
      <c r="L76" s="1980"/>
      <c r="M76" s="1980"/>
      <c r="N76" s="1980"/>
      <c r="O76" s="1980"/>
      <c r="P76" s="1980"/>
      <c r="Q76" s="1980"/>
      <c r="R76" s="1980"/>
      <c r="S76" s="1980"/>
      <c r="T76" s="1980"/>
      <c r="U76" s="1980"/>
      <c r="V76" s="1980"/>
      <c r="W76" s="1980"/>
      <c r="X76" s="1980"/>
      <c r="Y76" s="1980"/>
      <c r="Z76" s="1980"/>
      <c r="AA76" s="1980"/>
      <c r="AB76" s="1980"/>
      <c r="AC76" s="1980"/>
      <c r="AD76" s="1980"/>
      <c r="AE76" s="1980"/>
      <c r="AF76" s="1980"/>
      <c r="AG76" s="1980"/>
    </row>
    <row ht="15.6" customHeight="1" r="77" spans="1:33" s="92" customFormat="1">
      <c r="B77" s="1950" t="s">
        <v>2505</v>
      </c>
      <c r="C77" s="1950"/>
      <c r="D77" s="1950"/>
      <c r="E77" s="1950"/>
      <c r="F77" s="1950"/>
      <c r="G77" s="1950"/>
      <c r="H77" s="1950"/>
      <c r="I77" s="1950"/>
      <c r="J77" s="1950"/>
      <c r="K77" s="1950"/>
      <c r="L77" s="1950"/>
      <c r="M77" s="1950"/>
      <c r="N77" s="1950"/>
      <c r="O77" s="1950"/>
      <c r="P77" s="1950"/>
      <c r="Q77" s="1950"/>
      <c r="R77" s="1950"/>
      <c r="S77" s="1950"/>
      <c r="T77" s="1950"/>
      <c r="U77" s="1950"/>
      <c r="V77" s="1950"/>
      <c r="W77" s="1950"/>
      <c r="X77" s="1950"/>
      <c r="Y77" s="1950"/>
      <c r="Z77" s="1950"/>
      <c r="AA77" s="1950"/>
      <c r="AB77" s="1950"/>
      <c r="AC77" s="1950"/>
      <c r="AD77" s="1950"/>
      <c r="AE77" s="1950"/>
      <c r="AF77" s="1950"/>
      <c r="AG77" s="1950"/>
    </row>
    <row ht="15.6" customHeight="1" r="78" spans="1:33" s="92" customFormat="1">
      <c r="B78" s="1950"/>
      <c r="C78" s="1950"/>
      <c r="D78" s="1950"/>
      <c r="E78" s="1950"/>
      <c r="F78" s="1950"/>
      <c r="G78" s="1950"/>
      <c r="H78" s="1950"/>
      <c r="I78" s="1950"/>
      <c r="J78" s="1950"/>
      <c r="K78" s="1950"/>
      <c r="L78" s="1950"/>
      <c r="M78" s="1950"/>
      <c r="N78" s="1950"/>
      <c r="O78" s="1950"/>
      <c r="P78" s="1950"/>
      <c r="Q78" s="1950"/>
      <c r="R78" s="1950"/>
      <c r="S78" s="1950"/>
      <c r="T78" s="1950"/>
      <c r="U78" s="1950"/>
      <c r="V78" s="1950"/>
      <c r="W78" s="1950"/>
      <c r="X78" s="1950"/>
      <c r="Y78" s="1950"/>
      <c r="Z78" s="1950"/>
      <c r="AA78" s="1950"/>
      <c r="AB78" s="1950"/>
      <c r="AC78" s="1950"/>
      <c r="AD78" s="1950"/>
      <c r="AE78" s="1950"/>
      <c r="AF78" s="1950"/>
      <c r="AG78" s="1950"/>
    </row>
    <row ht="15.6" customHeight="1" r="79" spans="1:33" s="92" customForma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ht="15.6" customHeight="1" r="80" spans="1:33" s="92" customForma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ht="15.6" customHeight="1" r="81" spans="1:33" s="92" customForma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ht="13.5" customHeight="1" r="82" spans="1:33" s="92" customFormat="1"/>
    <row ht="54" customHeight="1" r="83" spans="1:33" s="92" customFormat="1"/>
    <row ht="36" customHeight="1" r="84" spans="1:33" s="92" customFormat="1"/>
    <row ht="36" customHeight="1" r="85" spans="1:33" s="97" customForma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ht="13.5" customHeight="1" r="87" spans="1:33" s="92" customFormat="1"/>
    <row ht="13.5" customHeight="1" r="88" spans="1:33" s="92" customFormat="1"/>
    <row ht="13.5" customHeight="1" r="89" spans="1:33" s="92" customFormat="1"/>
    <row ht="13.5" customHeight="1" r="90" spans="1:33" s="92" customFormat="1"/>
    <row ht="13.5" customHeight="1" r="91" spans="1:33" s="92" customFormat="1"/>
    <row ht="13.5" customHeight="1" r="92" spans="1:33" s="92" customFormat="1"/>
    <row ht="13.5" customHeight="1" r="93" spans="1:33" s="92" customFormat="1"/>
    <row ht="13.5" customHeight="1" r="94" spans="1:33" s="92" customFormat="1"/>
    <row ht="27" customHeight="1" r="95" spans="1:33" s="92" customFormat="1"/>
    <row ht="13.5" customHeight="1" r="96" spans="1:33" s="92" customFormat="1"/>
    <row ht="13.5" customHeight="1" r="97" s="92" customFormat="1"/>
    <row ht="13.5" customHeight="1" r="98" s="92" customFormat="1"/>
    <row ht="13.5" customHeight="1" r="99" s="92" customFormat="1"/>
    <row ht="13.5" customHeight="1" r="100" s="92" customFormat="1"/>
    <row r="101" s="92" customFormat="1"/>
    <row ht="13.5" customHeight="1" r="102" s="92" customFormat="1"/>
    <row ht="13.5" customHeight="1" r="103" s="92" customFormat="1"/>
    <row ht="13.5" customHeight="1" r="104" s="92" customFormat="1"/>
    <row ht="13.5" customHeight="1" r="105" s="92" customFormat="1"/>
    <row ht="13.5" customHeight="1" r="106" s="92" customFormat="1"/>
    <row ht="13.5" customHeight="1" r="107" s="92" customFormat="1"/>
    <row ht="13.5" customHeight="1" r="108" s="92" customFormat="1"/>
    <row ht="13.5" customHeight="1" r="109" s="92" customFormat="1"/>
    <row ht="13.5" customHeight="1" r="110" s="92" customFormat="1"/>
    <row ht="13.5" customHeight="1" r="111" s="92" customFormat="1"/>
    <row ht="13.5" customHeight="1" r="112" s="92" customFormat="1"/>
    <row ht="13.5" customHeight="1" r="113" s="92" customFormat="1"/>
    <row ht="27" customHeight="1" r="114" s="92" customFormat="1"/>
    <row ht="13.5" customHeight="1" r="115" s="92" customFormat="1"/>
    <row ht="27" customHeight="1" r="116" s="92" customFormat="1"/>
    <row ht="13.5" customHeight="1" r="117" s="92" customFormat="1"/>
    <row ht="13.5" customHeight="1" r="118" s="92" customFormat="1"/>
    <row ht="13.5" customHeight="1" r="119" s="92" customFormat="1"/>
    <row ht="13.5" customHeight="1" r="120" s="92" customFormat="1"/>
    <row ht="13.5" customHeight="1" r="121" s="92" customFormat="1"/>
    <row ht="13.5" customHeight="1" r="122" s="92" customFormat="1"/>
    <row ht="13.5" customHeight="1" r="123" s="92" customFormat="1"/>
    <row ht="13.5" customHeight="1" r="124" s="92" customFormat="1"/>
    <row ht="13.5" customHeight="1" r="125" s="92" customFormat="1"/>
    <row ht="27" customHeight="1" r="126" s="92" customFormat="1"/>
    <row ht="27" customHeight="1" r="127" s="92" customFormat="1"/>
    <row r="130" s="92" customFormat="1"/>
    <row r="131" s="92" customFormat="1"/>
    <row ht="40.5" customHeight="1" r="148" s="92" customFormat="1"/>
    <row ht="13.5" customHeight="1" r="176" s="92" customFormat="1"/>
    <row ht="13.5" customHeight="1" r="191" s="92" customFormat="1"/>
    <row ht="40.5" customHeight="1" r="200" s="92" customFormat="1"/>
    <row ht="40.5" customHeight="1" r="201" s="92" customForma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sheetViews>
    <sheetView showGridLines="0" zoomScale="144" workbookViewId="0" view="pageBreakPreview" zoomScaleNormal="80" zoomScaleSheetLayoutView="90">
      <selection pane="topLeft" activeCell="A10" sqref="A10:P12"/>
    </sheetView>
  </sheetViews>
  <sheetFormatPr baseColWidth="8" defaultRowHeight="13"/>
  <cols>
    <col min="1" max="10" width="6.875" customWidth="1"/>
    <col min="11" max="11" width="6.875" style="978" customWidth="1"/>
    <col min="12" max="16" width="6.875" customWidth="1"/>
    <col min="17" max="21" width="2.875" customWidth="1"/>
  </cols>
  <sheetData>
    <row ht="15.6" customHeight="1" r="1" spans="1:16" s="19" customFormat="1">
      <c r="A1" s="94"/>
      <c r="B1" s="94"/>
      <c r="C1" s="94"/>
      <c r="D1" s="94"/>
      <c r="E1" s="94"/>
      <c r="F1" s="94"/>
      <c r="G1" s="94"/>
      <c r="H1" s="94"/>
      <c r="I1" s="94"/>
      <c r="J1" s="94"/>
      <c r="K1" s="94"/>
      <c r="L1" s="94"/>
      <c r="M1" s="94"/>
      <c r="N1" s="94"/>
      <c r="O1" s="94"/>
      <c r="P1" s="93"/>
    </row>
    <row ht="18" customHeight="1" r="2" spans="1:16" s="94" customFormat="1">
      <c r="A2" s="95" t="s">
        <v>214</v>
      </c>
      <c r="P2" s="93"/>
    </row>
    <row ht="15" customHeight="1" r="3" spans="1:16" s="19" customFormat="1" thickBot="1">
      <c r="A3" s="1984" t="s">
        <v>215</v>
      </c>
      <c r="B3" s="1985"/>
      <c r="C3" s="1986" t="str">
        <f>はじめに!D4</f>
        <v>△△市</v>
      </c>
      <c r="D3" s="1987"/>
      <c r="E3" s="94" t="s">
        <v>347</v>
      </c>
      <c r="F3" s="94"/>
      <c r="G3" s="94"/>
      <c r="H3" s="94"/>
      <c r="I3" s="94"/>
      <c r="J3" s="94"/>
      <c r="K3" s="94"/>
      <c r="L3" s="94"/>
      <c r="M3" s="94"/>
      <c r="N3" s="94"/>
      <c r="O3" s="94"/>
      <c r="P3" s="93"/>
    </row>
    <row ht="15.75" customHeight="1" r="4" spans="1:16" s="19" customFormat="1">
      <c r="A4" s="1988" t="s">
        <v>216</v>
      </c>
      <c r="B4" s="1982" t="s">
        <v>217</v>
      </c>
      <c r="C4" s="1982" t="s">
        <v>211</v>
      </c>
      <c r="D4" s="1982" t="s">
        <v>212</v>
      </c>
      <c r="E4" s="1982" t="s">
        <v>218</v>
      </c>
      <c r="F4" s="1982" t="s">
        <v>109</v>
      </c>
      <c r="G4" s="1982" t="s">
        <v>219</v>
      </c>
      <c r="H4" s="1982" t="s">
        <v>220</v>
      </c>
      <c r="I4" s="1982" t="s">
        <v>221</v>
      </c>
      <c r="J4" s="1990" t="s">
        <v>2535</v>
      </c>
      <c r="K4" s="1991"/>
      <c r="L4" s="1982" t="s">
        <v>222</v>
      </c>
      <c r="M4" s="1982" t="s">
        <v>223</v>
      </c>
      <c r="N4" s="1982" t="s">
        <v>224</v>
      </c>
      <c r="O4" s="1982" t="s">
        <v>2538</v>
      </c>
      <c r="P4" s="1982" t="s">
        <v>225</v>
      </c>
    </row>
    <row ht="46.15" customHeight="1" r="5" spans="1:16" s="1081" customFormat="1" thickBot="1">
      <c r="A5" s="1989"/>
      <c r="B5" s="1983"/>
      <c r="C5" s="1983"/>
      <c r="D5" s="1983"/>
      <c r="E5" s="1983"/>
      <c r="F5" s="1983"/>
      <c r="G5" s="1983"/>
      <c r="H5" s="1983"/>
      <c r="I5" s="1983"/>
      <c r="J5" s="1175" t="s">
        <v>2536</v>
      </c>
      <c r="K5" s="1175" t="s">
        <v>2537</v>
      </c>
      <c r="L5" s="1983"/>
      <c r="M5" s="1983"/>
      <c r="N5" s="1983"/>
      <c r="O5" s="1983"/>
      <c r="P5" s="1983"/>
    </row>
    <row ht="72" customHeight="1" r="6" spans="1:16" s="19" customFormat="1" thickBot="1">
      <c r="A6" s="1117"/>
      <c r="B6" s="1118"/>
      <c r="C6" s="1118"/>
      <c r="D6" s="1118"/>
      <c r="E6" s="1118"/>
      <c r="F6" s="1118"/>
      <c r="G6" s="1118"/>
      <c r="H6" s="1118"/>
      <c r="I6" s="1118"/>
      <c r="J6" s="1118"/>
      <c r="K6" s="1118"/>
      <c r="L6" s="1118"/>
      <c r="M6" s="1118"/>
      <c r="N6" s="1118"/>
      <c r="O6" s="1118"/>
      <c r="P6" s="1118"/>
    </row>
    <row ht="15.6" customHeight="1" r="7" spans="1:16" s="19" customFormat="1">
      <c r="A7" s="89"/>
      <c r="B7" s="89"/>
      <c r="C7" s="89"/>
      <c r="D7" s="89"/>
      <c r="E7" s="89"/>
      <c r="F7" s="89"/>
      <c r="G7" s="89"/>
      <c r="H7" s="89"/>
      <c r="I7" s="89"/>
      <c r="J7" s="89"/>
      <c r="K7" s="89"/>
      <c r="L7" s="89"/>
      <c r="M7" s="89"/>
      <c r="N7" s="89"/>
      <c r="O7" s="89"/>
      <c r="P7" s="96"/>
    </row>
    <row ht="15.6" customHeight="1" r="8" spans="1:16" s="431" customFormat="1">
      <c r="A8" s="89"/>
      <c r="B8" s="89"/>
      <c r="C8" s="89"/>
      <c r="D8" s="89"/>
      <c r="E8" s="89"/>
      <c r="F8" s="89"/>
      <c r="G8" s="89"/>
      <c r="H8" s="89"/>
      <c r="I8" s="89"/>
      <c r="J8" s="89"/>
      <c r="K8" s="89"/>
      <c r="L8" s="89"/>
      <c r="M8" s="89"/>
      <c r="N8" s="89"/>
      <c r="O8" s="89"/>
      <c r="P8" s="96"/>
    </row>
    <row ht="15.6" customHeight="1" r="9" spans="1:16" s="431" customFormat="1">
      <c r="A9" s="89" t="s">
        <v>2469</v>
      </c>
      <c r="B9" s="89"/>
      <c r="C9" s="89"/>
      <c r="D9" s="89"/>
      <c r="E9" s="89"/>
      <c r="F9" s="89"/>
      <c r="G9" s="89"/>
      <c r="H9" s="89"/>
      <c r="I9" s="89"/>
      <c r="J9" s="89"/>
      <c r="K9" s="89"/>
      <c r="L9" s="89"/>
      <c r="M9" s="89"/>
      <c r="N9" s="89"/>
      <c r="O9" s="89"/>
      <c r="P9" s="96"/>
    </row>
    <row ht="15.6" customHeight="1" r="10" spans="1:16" s="431" customFormat="1">
      <c r="A10" s="1317" t="s">
        <v>2539</v>
      </c>
      <c r="B10" s="1317"/>
      <c r="C10" s="1317"/>
      <c r="D10" s="1317"/>
      <c r="E10" s="1317"/>
      <c r="F10" s="1317"/>
      <c r="G10" s="1317"/>
      <c r="H10" s="1317"/>
      <c r="I10" s="1317"/>
      <c r="J10" s="1317"/>
      <c r="K10" s="1317"/>
      <c r="L10" s="1317"/>
      <c r="M10" s="1317"/>
      <c r="N10" s="1317"/>
      <c r="O10" s="1317"/>
      <c r="P10" s="1317"/>
    </row>
    <row ht="15.6" customHeight="1" r="11" spans="1:16" s="431" customFormat="1">
      <c r="A11" s="1317"/>
      <c r="B11" s="1317"/>
      <c r="C11" s="1317"/>
      <c r="D11" s="1317"/>
      <c r="E11" s="1317"/>
      <c r="F11" s="1317"/>
      <c r="G11" s="1317"/>
      <c r="H11" s="1317"/>
      <c r="I11" s="1317"/>
      <c r="J11" s="1317"/>
      <c r="K11" s="1317"/>
      <c r="L11" s="1317"/>
      <c r="M11" s="1317"/>
      <c r="N11" s="1317"/>
      <c r="O11" s="1317"/>
      <c r="P11" s="1317"/>
    </row>
    <row ht="15.6" customHeight="1" r="12" spans="1:16" s="431" customFormat="1">
      <c r="A12" s="1317"/>
      <c r="B12" s="1317"/>
      <c r="C12" s="1317"/>
      <c r="D12" s="1317"/>
      <c r="E12" s="1317"/>
      <c r="F12" s="1317"/>
      <c r="G12" s="1317"/>
      <c r="H12" s="1317"/>
      <c r="I12" s="1317"/>
      <c r="J12" s="1317"/>
      <c r="K12" s="1317"/>
      <c r="L12" s="1317"/>
      <c r="M12" s="1317"/>
      <c r="N12" s="1317"/>
      <c r="O12" s="1317"/>
      <c r="P12" s="1317"/>
    </row>
    <row ht="15.6" customHeight="1" r="13" spans="1:16" s="431" customFormat="1">
      <c r="A13" s="1310" t="s">
        <v>2540</v>
      </c>
      <c r="B13" s="1310"/>
      <c r="C13" s="1310"/>
      <c r="D13" s="1310"/>
      <c r="E13" s="1310"/>
      <c r="F13" s="1310"/>
      <c r="G13" s="1310"/>
      <c r="H13" s="1310"/>
      <c r="I13" s="1310"/>
      <c r="J13" s="1310"/>
      <c r="K13" s="1310"/>
      <c r="L13" s="1310"/>
      <c r="M13" s="1310"/>
      <c r="N13" s="1310"/>
      <c r="O13" s="1310"/>
      <c r="P13" s="1310"/>
    </row>
    <row ht="15.6" customHeight="1" r="14" spans="1:16" s="431" customFormat="1">
      <c r="A14" s="1310" t="s">
        <v>2541</v>
      </c>
      <c r="B14" s="1310"/>
      <c r="C14" s="1310"/>
      <c r="D14" s="1310"/>
      <c r="E14" s="1310"/>
      <c r="F14" s="1310"/>
      <c r="G14" s="1310"/>
      <c r="H14" s="1310"/>
      <c r="I14" s="1310"/>
      <c r="J14" s="1310"/>
      <c r="K14" s="1310"/>
      <c r="L14" s="1310"/>
      <c r="M14" s="1310"/>
      <c r="N14" s="1310"/>
      <c r="O14" s="1310"/>
      <c r="P14" s="1310"/>
    </row>
    <row ht="15.6" customHeight="1" r="15" spans="1:16" s="431" customFormat="1">
      <c r="A15" s="1310" t="s">
        <v>2542</v>
      </c>
      <c r="B15" s="1310"/>
      <c r="C15" s="1310"/>
      <c r="D15" s="1310"/>
      <c r="E15" s="1310"/>
      <c r="F15" s="1310"/>
      <c r="G15" s="1310"/>
      <c r="H15" s="1310"/>
      <c r="I15" s="1310"/>
      <c r="J15" s="1310"/>
      <c r="K15" s="1310"/>
      <c r="L15" s="1310"/>
      <c r="M15" s="1310"/>
      <c r="N15" s="1310"/>
      <c r="O15" s="1310"/>
      <c r="P15" s="1310"/>
    </row>
    <row ht="15.6" customHeight="1" r="16" spans="1:16" s="431" customFormat="1">
      <c r="A16" s="89"/>
      <c r="B16" s="89"/>
      <c r="C16" s="89"/>
      <c r="D16" s="89"/>
      <c r="E16" s="89"/>
      <c r="F16" s="89"/>
      <c r="G16" s="89"/>
      <c r="H16" s="89"/>
      <c r="I16" s="89"/>
      <c r="J16" s="89"/>
      <c r="K16" s="89"/>
      <c r="L16" s="89"/>
      <c r="M16" s="89"/>
      <c r="N16" s="89"/>
      <c r="O16" s="89"/>
      <c r="P16" s="96"/>
    </row>
    <row ht="15.6" customHeight="1" r="17" spans="1:19" s="431" customFormat="1">
      <c r="A17" s="89"/>
      <c r="B17" s="89"/>
      <c r="C17" s="89"/>
      <c r="D17" s="89"/>
      <c r="E17" s="89"/>
      <c r="F17" s="89"/>
      <c r="G17" s="89"/>
      <c r="H17" s="89"/>
      <c r="I17" s="89"/>
      <c r="J17" s="89"/>
      <c r="K17" s="89"/>
      <c r="L17" s="89"/>
      <c r="M17" s="89"/>
      <c r="N17" s="89"/>
      <c r="O17" s="89"/>
      <c r="P17" s="96"/>
    </row>
    <row ht="15.6" customHeight="1" r="18" spans="1:19" s="19" customFormat="1">
      <c r="A18" s="89" t="s">
        <v>226</v>
      </c>
      <c r="B18" s="89"/>
      <c r="C18" s="89"/>
      <c r="D18" s="89"/>
      <c r="E18" s="89"/>
      <c r="F18" s="89"/>
      <c r="G18" s="89"/>
      <c r="H18" s="89"/>
      <c r="I18" s="89"/>
      <c r="J18" s="89"/>
      <c r="K18" s="89"/>
      <c r="L18" s="89"/>
      <c r="M18" s="89"/>
      <c r="N18" s="89"/>
      <c r="O18" s="89"/>
      <c r="P18" s="96"/>
    </row>
    <row ht="15.6" customHeight="1" r="19" spans="1:19" s="19" customFormat="1">
      <c r="A19" s="1317" t="s">
        <v>262</v>
      </c>
      <c r="B19" s="1317"/>
      <c r="C19" s="1317"/>
      <c r="D19" s="1317"/>
      <c r="E19" s="1317"/>
      <c r="F19" s="1317"/>
      <c r="G19" s="1317"/>
      <c r="H19" s="1317"/>
      <c r="I19" s="1317"/>
      <c r="J19" s="1317"/>
      <c r="K19" s="1317"/>
      <c r="L19" s="1317"/>
      <c r="M19" s="1317"/>
      <c r="N19" s="1317"/>
      <c r="O19" s="1317"/>
      <c r="P19" s="1317"/>
    </row>
    <row ht="15.6" customHeight="1" r="20" spans="1:19" s="19" customFormat="1">
      <c r="A20" s="1317"/>
      <c r="B20" s="1317"/>
      <c r="C20" s="1317"/>
      <c r="D20" s="1317"/>
      <c r="E20" s="1317"/>
      <c r="F20" s="1317"/>
      <c r="G20" s="1317"/>
      <c r="H20" s="1317"/>
      <c r="I20" s="1317"/>
      <c r="J20" s="1317"/>
      <c r="K20" s="1317"/>
      <c r="L20" s="1317"/>
      <c r="M20" s="1317"/>
      <c r="N20" s="1317"/>
      <c r="O20" s="1317"/>
      <c r="P20" s="1317"/>
    </row>
    <row ht="15.6" customHeight="1" r="21" spans="1:19" s="19" customFormat="1">
      <c r="A21" s="1317"/>
      <c r="B21" s="1317"/>
      <c r="C21" s="1317"/>
      <c r="D21" s="1317"/>
      <c r="E21" s="1317"/>
      <c r="F21" s="1317"/>
      <c r="G21" s="1317"/>
      <c r="H21" s="1317"/>
      <c r="I21" s="1317"/>
      <c r="J21" s="1317"/>
      <c r="K21" s="1317"/>
      <c r="L21" s="1317"/>
      <c r="M21" s="1317"/>
      <c r="N21" s="1317"/>
      <c r="O21" s="1317"/>
      <c r="P21" s="1317"/>
    </row>
    <row ht="15.6" customHeight="1" r="22" spans="1:19" s="19" customFormat="1">
      <c r="A22" s="89" t="s">
        <v>227</v>
      </c>
      <c r="B22" s="89"/>
      <c r="C22" s="89"/>
      <c r="D22" s="89"/>
      <c r="E22" s="89"/>
      <c r="F22" s="89"/>
      <c r="G22" s="89"/>
      <c r="H22" s="89"/>
      <c r="I22" s="89"/>
      <c r="J22" s="89"/>
      <c r="K22" s="89"/>
      <c r="L22" s="89"/>
      <c r="M22" s="89"/>
      <c r="N22" s="89"/>
      <c r="O22" s="89"/>
      <c r="P22" s="96"/>
    </row>
    <row ht="15.6" customHeight="1" r="23" spans="1:19" s="19" customFormat="1">
      <c r="A23" s="89" t="s">
        <v>228</v>
      </c>
      <c r="B23" s="89"/>
      <c r="C23" s="89"/>
      <c r="D23" s="89"/>
      <c r="E23" s="89"/>
      <c r="F23" s="89"/>
      <c r="G23" s="89"/>
      <c r="H23" s="89"/>
      <c r="I23" s="89"/>
      <c r="J23" s="89"/>
      <c r="K23" s="89"/>
      <c r="L23" s="89"/>
      <c r="M23" s="89"/>
      <c r="N23" s="89"/>
      <c r="O23" s="89"/>
      <c r="P23" s="96"/>
    </row>
    <row ht="15.6" customHeight="1" r="24" spans="1:19" s="106" customFormat="1">
      <c r="A24" s="89"/>
      <c r="B24" s="89"/>
      <c r="C24" s="89"/>
      <c r="D24" s="89"/>
      <c r="E24" s="89"/>
      <c r="F24" s="89"/>
      <c r="G24" s="89"/>
      <c r="H24" s="89"/>
      <c r="I24" s="89"/>
      <c r="J24" s="89"/>
      <c r="K24" s="89"/>
      <c r="L24" s="89"/>
      <c r="M24" s="89"/>
      <c r="N24" s="89"/>
      <c r="O24" s="89"/>
      <c r="P24" s="96"/>
    </row>
    <row ht="15.6" customHeight="1" r="25" spans="1:19" s="19" customFormat="1">
      <c r="A25" s="89" t="s">
        <v>214</v>
      </c>
      <c r="B25" s="89"/>
      <c r="C25" s="89"/>
      <c r="D25" s="89"/>
      <c r="E25" s="89"/>
      <c r="F25" s="89"/>
      <c r="G25" s="89"/>
      <c r="H25" s="89"/>
      <c r="I25" s="89"/>
      <c r="J25" s="89"/>
      <c r="K25" s="89"/>
      <c r="L25" s="89"/>
      <c r="M25" s="89"/>
      <c r="N25" s="89"/>
      <c r="O25" s="89"/>
      <c r="P25" s="96"/>
    </row>
    <row ht="15.6" customHeight="1" r="26" spans="1:19" s="117" customFormat="1">
      <c r="A26" s="1317" t="s">
        <v>2470</v>
      </c>
      <c r="B26" s="1505"/>
      <c r="C26" s="1505"/>
      <c r="D26" s="1505"/>
      <c r="E26" s="1505"/>
      <c r="F26" s="1505"/>
      <c r="G26" s="1505"/>
      <c r="H26" s="1505"/>
      <c r="I26" s="1505"/>
      <c r="J26" s="1505"/>
      <c r="K26" s="1505"/>
      <c r="L26" s="1505"/>
      <c r="M26" s="1505"/>
      <c r="N26" s="1505"/>
      <c r="O26" s="1505"/>
      <c r="P26" s="1505"/>
      <c r="Q26" s="116"/>
      <c r="R26" s="116"/>
      <c r="S26" s="116"/>
    </row>
    <row ht="15.6" customHeight="1" r="27" spans="1:19" s="117" customFormat="1">
      <c r="A27" s="1505"/>
      <c r="B27" s="1505"/>
      <c r="C27" s="1505"/>
      <c r="D27" s="1505"/>
      <c r="E27" s="1505"/>
      <c r="F27" s="1505"/>
      <c r="G27" s="1505"/>
      <c r="H27" s="1505"/>
      <c r="I27" s="1505"/>
      <c r="J27" s="1505"/>
      <c r="K27" s="1505"/>
      <c r="L27" s="1505"/>
      <c r="M27" s="1505"/>
      <c r="N27" s="1505"/>
      <c r="O27" s="1505"/>
      <c r="P27" s="1505"/>
      <c r="Q27" s="116"/>
      <c r="R27" s="116"/>
      <c r="S27" s="116"/>
    </row>
    <row ht="15.6" customHeight="1" r="28" spans="1:19" s="19" customFormat="1">
      <c r="A28" s="1310" t="s">
        <v>2471</v>
      </c>
      <c r="B28" s="1310"/>
      <c r="C28" s="1310"/>
      <c r="D28" s="1310"/>
      <c r="E28" s="1310"/>
      <c r="F28" s="1310"/>
      <c r="G28" s="1310"/>
      <c r="H28" s="1310"/>
      <c r="I28" s="1310"/>
      <c r="J28" s="1310"/>
      <c r="K28" s="1310"/>
      <c r="L28" s="1310"/>
      <c r="M28" s="1310"/>
      <c r="N28" s="1310"/>
      <c r="O28" s="1310"/>
      <c r="P28" s="1310"/>
    </row>
    <row ht="15.6" customHeight="1" r="29" spans="1:19" s="19" customFormat="1">
      <c r="A29" s="1317" t="s">
        <v>2472</v>
      </c>
      <c r="B29" s="1317"/>
      <c r="C29" s="1317"/>
      <c r="D29" s="1317"/>
      <c r="E29" s="1317"/>
      <c r="F29" s="1317"/>
      <c r="G29" s="1317"/>
      <c r="H29" s="1317"/>
      <c r="I29" s="1317"/>
      <c r="J29" s="1317"/>
      <c r="K29" s="1317"/>
      <c r="L29" s="1317"/>
      <c r="M29" s="1317"/>
      <c r="N29" s="1317"/>
      <c r="O29" s="1317"/>
      <c r="P29" s="1317"/>
    </row>
    <row ht="15.6" customHeight="1" r="30" spans="1:19" s="19" customFormat="1">
      <c r="A30" s="1317"/>
      <c r="B30" s="1317"/>
      <c r="C30" s="1317"/>
      <c r="D30" s="1317"/>
      <c r="E30" s="1317"/>
      <c r="F30" s="1317"/>
      <c r="G30" s="1317"/>
      <c r="H30" s="1317"/>
      <c r="I30" s="1317"/>
      <c r="J30" s="1317"/>
      <c r="K30" s="1317"/>
      <c r="L30" s="1317"/>
      <c r="M30" s="1317"/>
      <c r="N30" s="1317"/>
      <c r="O30" s="1317"/>
      <c r="P30" s="1317"/>
    </row>
    <row ht="15.6" customHeight="1" r="31" spans="1:19" s="19" customFormat="1">
      <c r="A31" s="89"/>
      <c r="B31" s="89"/>
      <c r="C31" s="89"/>
      <c r="D31" s="89"/>
      <c r="E31" s="89"/>
      <c r="F31" s="89"/>
      <c r="G31" s="89"/>
      <c r="H31" s="89"/>
      <c r="I31" s="89"/>
      <c r="J31" s="89"/>
      <c r="K31" s="89"/>
      <c r="L31" s="89"/>
      <c r="M31" s="89"/>
      <c r="N31" s="89"/>
      <c r="O31" s="89"/>
      <c r="P31" s="96"/>
    </row>
    <row ht="15.6" customHeight="1" r="32" spans="1:19" s="19" customFormat="1">
      <c r="A32" s="89"/>
      <c r="B32" s="89"/>
      <c r="C32" s="89"/>
      <c r="D32" s="89"/>
      <c r="F32" s="89"/>
      <c r="G32" s="89"/>
      <c r="H32" s="89"/>
      <c r="I32" s="89"/>
      <c r="J32" s="89"/>
      <c r="K32" s="89"/>
      <c r="L32" s="89"/>
      <c r="M32" s="89"/>
      <c r="N32" s="89"/>
      <c r="O32" s="89"/>
      <c r="P32" s="96"/>
    </row>
    <row ht="36" customHeight="1" r="33" spans="1:16" s="19" customFormat="1">
      <c r="K33" s="1081"/>
    </row>
    <row ht="18" customHeight="1" r="34" spans="1:16" s="19" customFormat="1">
      <c r="A34"/>
      <c r="B34"/>
      <c r="C34"/>
      <c r="D34"/>
      <c r="E34"/>
      <c r="F34"/>
      <c r="G34"/>
      <c r="H34"/>
      <c r="I34"/>
      <c r="J34"/>
      <c r="K34" s="978"/>
      <c r="L34"/>
      <c r="M34"/>
      <c r="N34"/>
      <c r="O34"/>
      <c r="P34"/>
    </row>
    <row ht="18" customHeight="1" r="35" spans="1:16" s="19" customFormat="1">
      <c r="A35"/>
      <c r="B35"/>
      <c r="C35"/>
      <c r="D35"/>
      <c r="E35"/>
      <c r="F35"/>
      <c r="G35"/>
      <c r="H35"/>
      <c r="I35"/>
      <c r="J35"/>
      <c r="K35" s="978"/>
      <c r="L35"/>
      <c r="M35"/>
      <c r="N35"/>
      <c r="O35"/>
      <c r="P35"/>
    </row>
    <row ht="18" customHeight="1" r="36" spans="1:16" s="19" customFormat="1">
      <c r="A36"/>
      <c r="B36"/>
      <c r="C36"/>
      <c r="D36"/>
      <c r="E36"/>
      <c r="F36"/>
      <c r="G36"/>
      <c r="H36"/>
      <c r="I36"/>
      <c r="J36"/>
      <c r="K36" s="978"/>
      <c r="L36"/>
      <c r="M36"/>
      <c r="N36"/>
      <c r="O36"/>
      <c r="P36"/>
    </row>
    <row ht="18" customHeight="1" r="37" spans="1:16" s="19" customFormat="1">
      <c r="A37"/>
      <c r="B37"/>
      <c r="C37"/>
      <c r="D37"/>
      <c r="E37"/>
      <c r="F37"/>
      <c r="G37"/>
      <c r="H37"/>
      <c r="I37"/>
      <c r="J37"/>
      <c r="K37" s="978"/>
      <c r="L37"/>
      <c r="M37"/>
      <c r="N37"/>
      <c r="O37"/>
      <c r="P37"/>
    </row>
    <row ht="18" customHeight="1" r="38" spans="1:16" s="19" customFormat="1">
      <c r="A38"/>
      <c r="B38"/>
      <c r="C38"/>
      <c r="D38"/>
      <c r="E38"/>
      <c r="F38"/>
      <c r="G38"/>
      <c r="H38"/>
      <c r="I38"/>
      <c r="J38"/>
      <c r="K38" s="978"/>
      <c r="L38"/>
      <c r="M38"/>
      <c r="N38"/>
      <c r="O38"/>
      <c r="P38"/>
    </row>
    <row ht="18" customHeight="1" r="39" spans="1:16" s="19" customFormat="1">
      <c r="A39"/>
      <c r="B39"/>
      <c r="C39"/>
      <c r="D39"/>
      <c r="E39"/>
      <c r="F39"/>
      <c r="G39"/>
      <c r="H39"/>
      <c r="I39"/>
      <c r="J39"/>
      <c r="K39" s="978"/>
      <c r="L39"/>
      <c r="M39"/>
      <c r="N39"/>
      <c r="O39"/>
      <c r="P39"/>
    </row>
    <row ht="18" customHeight="1" r="40" spans="1:16" s="19" customFormat="1">
      <c r="A40"/>
      <c r="B40"/>
      <c r="C40"/>
      <c r="D40"/>
      <c r="E40"/>
      <c r="F40"/>
      <c r="G40"/>
      <c r="H40"/>
      <c r="I40"/>
      <c r="J40"/>
      <c r="K40" s="978"/>
      <c r="L40"/>
      <c r="M40"/>
      <c r="N40"/>
      <c r="O40"/>
      <c r="P40"/>
    </row>
    <row ht="18" customHeight="1" r="41" spans="1:16" s="19" customFormat="1">
      <c r="A41"/>
      <c r="B41"/>
      <c r="C41"/>
      <c r="D41"/>
      <c r="E41"/>
      <c r="F41"/>
      <c r="G41"/>
      <c r="H41"/>
      <c r="I41"/>
      <c r="J41"/>
      <c r="K41" s="978"/>
      <c r="L41"/>
      <c r="M41"/>
      <c r="N41"/>
      <c r="O41"/>
      <c r="P41"/>
    </row>
    <row ht="18" customHeight="1" r="42" spans="1:16" s="19" customFormat="1">
      <c r="A42"/>
      <c r="B42"/>
      <c r="C42"/>
      <c r="D42"/>
      <c r="E42"/>
      <c r="F42"/>
      <c r="G42"/>
      <c r="H42"/>
      <c r="I42"/>
      <c r="J42"/>
      <c r="K42" s="978"/>
      <c r="L42"/>
      <c r="M42"/>
      <c r="N42"/>
      <c r="O42"/>
      <c r="P42"/>
    </row>
    <row ht="18" customHeight="1" r="43" spans="1:16" s="19" customFormat="1">
      <c r="A43"/>
      <c r="B43"/>
      <c r="C43"/>
      <c r="D43"/>
      <c r="E43"/>
      <c r="F43"/>
      <c r="G43"/>
      <c r="H43"/>
      <c r="I43"/>
      <c r="J43"/>
      <c r="K43" s="978"/>
      <c r="L43"/>
      <c r="M43"/>
      <c r="N43"/>
      <c r="O43"/>
      <c r="P43"/>
    </row>
    <row ht="18" customHeight="1" r="44" spans="1:16" s="19" customFormat="1">
      <c r="A44"/>
      <c r="B44"/>
      <c r="C44"/>
      <c r="D44"/>
      <c r="E44"/>
      <c r="F44"/>
      <c r="G44"/>
      <c r="H44"/>
      <c r="I44"/>
      <c r="J44"/>
      <c r="K44" s="978"/>
      <c r="L44"/>
      <c r="M44"/>
      <c r="N44"/>
      <c r="O44"/>
      <c r="P44"/>
    </row>
    <row ht="18" customHeight="1" r="45" spans="1:16" s="19" customFormat="1">
      <c r="A45"/>
      <c r="B45"/>
      <c r="C45"/>
      <c r="D45"/>
      <c r="E45"/>
      <c r="F45"/>
      <c r="G45"/>
      <c r="H45"/>
      <c r="I45"/>
      <c r="J45"/>
      <c r="K45" s="978"/>
      <c r="L45"/>
      <c r="M45"/>
      <c r="N45"/>
      <c r="O45"/>
      <c r="P45"/>
    </row>
    <row ht="18" customHeight="1" r="46" spans="1:16" s="19" customFormat="1">
      <c r="A46"/>
      <c r="B46"/>
      <c r="C46"/>
      <c r="D46"/>
      <c r="E46"/>
      <c r="F46"/>
      <c r="G46"/>
      <c r="H46"/>
      <c r="I46"/>
      <c r="J46"/>
      <c r="K46" s="978"/>
      <c r="L46"/>
      <c r="M46"/>
      <c r="N46"/>
      <c r="O46"/>
      <c r="P46"/>
    </row>
    <row ht="18" customHeight="1" r="47" spans="1:16" s="19" customFormat="1">
      <c r="A47"/>
      <c r="B47"/>
      <c r="C47"/>
      <c r="D47"/>
      <c r="E47"/>
      <c r="F47"/>
      <c r="G47"/>
      <c r="H47"/>
      <c r="I47"/>
      <c r="J47"/>
      <c r="K47" s="978"/>
      <c r="L47"/>
      <c r="M47"/>
      <c r="N47"/>
      <c r="O47"/>
      <c r="P47"/>
    </row>
    <row ht="18" customHeight="1" r="48" spans="1:16" s="19" customFormat="1">
      <c r="A48"/>
      <c r="B48"/>
      <c r="C48"/>
      <c r="D48"/>
      <c r="E48"/>
      <c r="F48"/>
      <c r="G48"/>
      <c r="H48"/>
      <c r="I48"/>
      <c r="J48"/>
      <c r="K48" s="978"/>
      <c r="L48"/>
      <c r="M48"/>
      <c r="N48"/>
      <c r="O48"/>
      <c r="P48"/>
    </row>
    <row ht="18" customHeight="1" r="49" spans="1:19" s="19" customFormat="1">
      <c r="A49"/>
      <c r="B49"/>
      <c r="C49"/>
      <c r="D49"/>
      <c r="E49"/>
      <c r="F49"/>
      <c r="G49"/>
      <c r="H49"/>
      <c r="I49"/>
      <c r="J49"/>
      <c r="K49" s="978"/>
      <c r="L49"/>
      <c r="M49"/>
      <c r="N49"/>
      <c r="O49"/>
      <c r="P49"/>
    </row>
    <row ht="18" customHeight="1" r="50" spans="1:19" s="19" customFormat="1">
      <c r="A50"/>
      <c r="B50"/>
      <c r="C50"/>
      <c r="D50"/>
      <c r="E50"/>
      <c r="F50"/>
      <c r="G50"/>
      <c r="H50"/>
      <c r="I50"/>
      <c r="J50"/>
      <c r="K50" s="978"/>
      <c r="L50"/>
      <c r="M50"/>
      <c r="N50"/>
      <c r="O50"/>
      <c r="P50"/>
    </row>
    <row ht="18" customHeight="1" r="51" spans="1:19" s="19" customFormat="1">
      <c r="A51"/>
      <c r="B51"/>
      <c r="C51"/>
      <c r="D51"/>
      <c r="E51"/>
      <c r="F51"/>
      <c r="G51"/>
      <c r="H51"/>
      <c r="I51"/>
      <c r="J51"/>
      <c r="K51" s="978"/>
      <c r="L51"/>
      <c r="M51"/>
      <c r="N51"/>
      <c r="O51"/>
      <c r="P51"/>
    </row>
    <row ht="36" customHeight="1" r="52" spans="1:19" s="19" customFormat="1">
      <c r="A52"/>
      <c r="B52"/>
      <c r="C52"/>
      <c r="D52"/>
      <c r="E52"/>
      <c r="F52"/>
      <c r="G52"/>
      <c r="H52"/>
      <c r="I52"/>
      <c r="J52"/>
      <c r="K52" s="978"/>
      <c r="L52"/>
      <c r="M52"/>
      <c r="N52"/>
      <c r="O52"/>
      <c r="P52"/>
    </row>
    <row ht="18" customHeight="1" r="53" spans="1:19" s="19" customFormat="1">
      <c r="A53"/>
      <c r="B53"/>
      <c r="C53"/>
      <c r="D53"/>
      <c r="E53"/>
      <c r="F53"/>
      <c r="G53"/>
      <c r="H53"/>
      <c r="I53"/>
      <c r="J53"/>
      <c r="K53" s="978"/>
      <c r="L53"/>
      <c r="M53"/>
      <c r="N53"/>
      <c r="O53"/>
      <c r="P53"/>
    </row>
    <row ht="18" customHeight="1" r="54" spans="1:19" s="19" customFormat="1">
      <c r="A54"/>
      <c r="B54"/>
      <c r="C54"/>
      <c r="D54"/>
      <c r="E54"/>
      <c r="F54"/>
      <c r="G54"/>
      <c r="H54"/>
      <c r="I54"/>
      <c r="J54"/>
      <c r="K54" s="978"/>
      <c r="L54"/>
      <c r="M54"/>
      <c r="N54"/>
      <c r="O54"/>
      <c r="P54"/>
    </row>
    <row ht="18" customHeight="1" r="55" spans="1:19" s="19" customFormat="1">
      <c r="A55"/>
      <c r="B55"/>
      <c r="C55"/>
      <c r="D55"/>
      <c r="E55"/>
      <c r="F55"/>
      <c r="G55"/>
      <c r="H55"/>
      <c r="I55"/>
      <c r="J55"/>
      <c r="K55" s="978"/>
      <c r="L55"/>
      <c r="M55"/>
      <c r="N55"/>
      <c r="O55"/>
      <c r="P55"/>
    </row>
    <row ht="18" customHeight="1" r="56" spans="1:19" s="19" customFormat="1">
      <c r="A56"/>
      <c r="B56"/>
      <c r="C56"/>
      <c r="D56"/>
      <c r="E56"/>
      <c r="F56"/>
      <c r="G56"/>
      <c r="H56"/>
      <c r="I56"/>
      <c r="J56"/>
      <c r="K56" s="978"/>
      <c r="L56"/>
      <c r="M56"/>
      <c r="N56"/>
      <c r="O56"/>
      <c r="P56"/>
    </row>
    <row ht="18" customHeight="1" r="57" spans="1:19" s="19" customFormat="1">
      <c r="A57"/>
      <c r="B57"/>
      <c r="C57"/>
      <c r="D57"/>
      <c r="E57"/>
      <c r="F57"/>
      <c r="G57"/>
      <c r="H57"/>
      <c r="I57"/>
      <c r="J57"/>
      <c r="K57" s="978"/>
      <c r="L57"/>
      <c r="M57"/>
      <c r="N57"/>
      <c r="O57"/>
      <c r="P57"/>
    </row>
    <row ht="18" customHeight="1" r="58" spans="1:19" s="19" customFormat="1">
      <c r="A58"/>
      <c r="B58"/>
      <c r="C58"/>
      <c r="D58"/>
      <c r="E58"/>
      <c r="F58"/>
      <c r="G58"/>
      <c r="H58"/>
      <c r="I58"/>
      <c r="J58"/>
      <c r="K58" s="978"/>
      <c r="L58"/>
      <c r="M58"/>
      <c r="N58"/>
      <c r="O58"/>
      <c r="P58"/>
    </row>
    <row ht="18" customHeight="1" r="59" spans="1:19" s="19" customFormat="1">
      <c r="A59"/>
      <c r="B59"/>
      <c r="C59"/>
      <c r="D59"/>
      <c r="E59"/>
      <c r="F59"/>
      <c r="G59"/>
      <c r="H59"/>
      <c r="I59"/>
      <c r="J59"/>
      <c r="K59" s="978"/>
      <c r="L59"/>
      <c r="M59"/>
      <c r="N59"/>
      <c r="O59"/>
      <c r="P59"/>
    </row>
    <row ht="30.6" customHeight="1" r="60" spans="1:19" s="91" customFormat="1">
      <c r="A60"/>
      <c r="B60"/>
      <c r="C60"/>
      <c r="D60"/>
      <c r="E60"/>
      <c r="F60"/>
      <c r="G60"/>
      <c r="H60"/>
      <c r="I60"/>
      <c r="J60"/>
      <c r="K60" s="978"/>
      <c r="L60"/>
      <c r="M60"/>
      <c r="N60"/>
      <c r="O60"/>
      <c r="P60"/>
      <c r="Q60" s="90"/>
      <c r="R60" s="90"/>
      <c r="S60" s="90"/>
    </row>
    <row ht="30.6" customHeight="1" r="61" spans="1:19" s="91" customFormat="1">
      <c r="A61"/>
      <c r="B61"/>
      <c r="C61"/>
      <c r="D61"/>
      <c r="E61"/>
      <c r="F61"/>
      <c r="G61"/>
      <c r="H61"/>
      <c r="I61"/>
      <c r="J61"/>
      <c r="K61" s="978"/>
      <c r="L61"/>
      <c r="M61"/>
      <c r="N61"/>
      <c r="O61"/>
      <c r="P61"/>
      <c r="Q61" s="90"/>
      <c r="R61" s="90"/>
      <c r="S61" s="90"/>
    </row>
    <row ht="18" customHeight="1" r="62" spans="1:19" s="91" customFormat="1">
      <c r="A62"/>
      <c r="B62"/>
      <c r="C62"/>
      <c r="D62"/>
      <c r="E62"/>
      <c r="F62"/>
      <c r="G62"/>
      <c r="H62"/>
      <c r="I62"/>
      <c r="J62"/>
      <c r="K62" s="978"/>
      <c r="L62"/>
      <c r="M62"/>
      <c r="N62"/>
      <c r="O62"/>
      <c r="P62"/>
    </row>
    <row ht="30.6" customHeight="1" r="63" spans="1:19" s="91" customFormat="1">
      <c r="A63"/>
      <c r="B63"/>
      <c r="C63"/>
      <c r="D63"/>
      <c r="E63"/>
      <c r="F63"/>
      <c r="G63"/>
      <c r="H63"/>
      <c r="I63"/>
      <c r="J63"/>
      <c r="K63" s="978"/>
      <c r="L63"/>
      <c r="M63"/>
      <c r="N63"/>
      <c r="O63"/>
      <c r="P63"/>
      <c r="Q63" s="90"/>
      <c r="R63" s="90"/>
      <c r="S63" s="90"/>
    </row>
    <row ht="18" customHeight="1" r="65"/>
    <row ht="18" customHeight="1" r="66"/>
    <row ht="18" customHeight="1" r="67"/>
    <row ht="18" customHeight="1" r="68"/>
    <row ht="18" customHeight="1" r="69"/>
    <row ht="18" customHeight="1" r="70"/>
    <row ht="36" customHeight="1" r="71"/>
    <row ht="120" customHeight="1" r="72"/>
    <row ht="18" customHeight="1" r="73"/>
    <row ht="18" customHeight="1" r="74"/>
    <row ht="18" customHeight="1" r="75"/>
    <row ht="18" customHeight="1" r="76"/>
    <row ht="24" customHeight="1" r="77"/>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A3:B3"/>
    <mergeCell ref="C3:D3"/>
    <mergeCell ref="A4:A5"/>
    <mergeCell ref="B4:B5"/>
    <mergeCell ref="C4:C5"/>
    <mergeCell ref="D4:D5"/>
    <mergeCell ref="L4:L5"/>
    <mergeCell ref="M4:M5"/>
    <mergeCell ref="N4:N5"/>
    <mergeCell ref="O4:O5"/>
    <mergeCell ref="P4:P5"/>
    <mergeCell ref="F4:F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sheetViews>
    <sheetView showGridLines="0" topLeftCell="AG1" zoomScale="90" workbookViewId="0" view="pageBreakPreview" zoomScaleNormal="100" zoomScaleSheetLayoutView="90">
      <selection pane="topLeft" activeCell="AJ31" sqref="AJ31"/>
    </sheetView>
  </sheetViews>
  <sheetFormatPr baseColWidth="8" defaultRowHeight="13"/>
  <cols>
    <col min="1" max="52" width="2.625" style="92" customWidth="1"/>
  </cols>
  <sheetData>
    <row ht="18" customHeight="1" r="1" spans="1:33" s="92"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ht="18" customHeight="1" r="2" spans="1:33" s="92" customFormat="1">
      <c r="A2" s="1930" t="s">
        <v>229</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row>
    <row ht="18" customHeight="1" r="3" spans="1:33" s="92" customForma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ht="18" customHeight="1" r="4" spans="1:33" s="92" customFormat="1">
      <c r="A4" s="1317" t="s">
        <v>230</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row>
    <row ht="18" customHeight="1" r="5" spans="1:33" s="92" customFormat="1">
      <c r="A5" s="1317"/>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row>
    <row ht="18" customHeight="1" r="6" spans="1:33" s="92" customForma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ht="18" customHeight="1" r="7" spans="1:33" s="92" customFormat="1">
      <c r="A7" s="1971" t="s">
        <v>231</v>
      </c>
      <c r="B7" s="1971"/>
      <c r="C7" s="1971"/>
      <c r="D7" s="1971"/>
      <c r="E7" s="1971"/>
      <c r="F7" s="1971"/>
      <c r="G7" s="1971"/>
      <c r="H7" s="89"/>
      <c r="I7" s="89"/>
      <c r="J7" s="89"/>
      <c r="K7" s="89"/>
      <c r="L7" s="89"/>
      <c r="M7" s="89"/>
      <c r="N7" s="89"/>
      <c r="O7" s="89"/>
      <c r="P7" s="97"/>
      <c r="Q7" s="89"/>
      <c r="R7" s="89"/>
      <c r="S7" s="89"/>
      <c r="T7" s="89"/>
      <c r="U7" s="89"/>
      <c r="V7" s="89"/>
      <c r="W7" s="89"/>
      <c r="X7" s="89"/>
      <c r="Y7" s="89"/>
      <c r="Z7" s="89"/>
      <c r="AA7" s="89"/>
      <c r="AB7" s="89"/>
      <c r="AC7" s="89"/>
      <c r="AD7" s="89"/>
      <c r="AE7" s="89"/>
      <c r="AF7" s="89"/>
      <c r="AG7" s="89"/>
    </row>
    <row ht="18" customHeight="1" r="8" spans="1:33" s="92" customForma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ht="18" customHeight="1" r="9" spans="1:33" s="92" customFormat="1">
      <c r="A9" s="89"/>
      <c r="B9" s="89"/>
      <c r="C9" s="89"/>
      <c r="D9" s="89"/>
      <c r="E9" s="89"/>
      <c r="F9" s="89"/>
      <c r="G9" s="89"/>
      <c r="H9" s="89"/>
      <c r="I9" s="89"/>
      <c r="J9" s="89"/>
      <c r="K9" s="89"/>
      <c r="L9" s="89"/>
      <c r="M9" s="89"/>
      <c r="N9" s="89"/>
      <c r="O9" s="89"/>
      <c r="P9" s="89"/>
      <c r="Q9" s="89"/>
      <c r="R9" s="89"/>
      <c r="S9" s="89"/>
      <c r="T9" s="89"/>
      <c r="U9" s="89"/>
      <c r="V9" s="1310" t="s">
        <v>232</v>
      </c>
      <c r="W9" s="1310"/>
      <c r="X9" s="1310"/>
      <c r="Y9" s="1310"/>
      <c r="Z9" s="1310"/>
      <c r="AA9" s="1310"/>
      <c r="AB9" s="1310"/>
      <c r="AC9" s="1310"/>
      <c r="AD9" s="1310"/>
      <c r="AE9" s="1310"/>
      <c r="AF9" s="1310"/>
      <c r="AG9" s="1310"/>
    </row>
    <row ht="18" customHeight="1" r="10" spans="1:33" s="92" customFormat="1">
      <c r="A10" s="89"/>
      <c r="B10" s="89"/>
      <c r="C10" s="89"/>
      <c r="D10" s="89"/>
      <c r="E10" s="89"/>
      <c r="F10" s="89"/>
      <c r="G10" s="89"/>
      <c r="H10" s="89"/>
      <c r="I10" s="89"/>
      <c r="J10" s="89"/>
      <c r="K10" s="89"/>
      <c r="L10" s="89"/>
      <c r="M10" s="89"/>
      <c r="N10" s="89"/>
      <c r="O10" s="89"/>
      <c r="P10" s="97"/>
      <c r="Q10" s="89" t="s">
        <v>233</v>
      </c>
      <c r="R10" s="89"/>
      <c r="S10" s="89"/>
      <c r="T10" s="89"/>
      <c r="U10" s="1971"/>
      <c r="V10" s="1971"/>
      <c r="W10" s="1971"/>
      <c r="X10" s="1971"/>
      <c r="Y10" s="1971"/>
      <c r="Z10" s="1971"/>
      <c r="AA10" s="1971"/>
      <c r="AB10" s="1971"/>
      <c r="AC10" s="1971"/>
      <c r="AD10" s="1971"/>
      <c r="AE10" s="1971"/>
      <c r="AF10" s="1971"/>
      <c r="AG10" s="89"/>
    </row>
    <row ht="18" customHeight="1" r="11" spans="1:33" s="92" customFormat="1">
      <c r="A11" s="89"/>
      <c r="B11" s="89"/>
      <c r="C11" s="89"/>
      <c r="D11" s="89"/>
      <c r="E11" s="89"/>
      <c r="F11" s="89"/>
      <c r="G11" s="89"/>
      <c r="H11" s="89"/>
      <c r="I11" s="89"/>
      <c r="J11" s="89"/>
      <c r="K11" s="89"/>
      <c r="L11" s="89"/>
      <c r="M11" s="89"/>
      <c r="N11" s="89"/>
      <c r="O11" s="89"/>
      <c r="P11" s="97"/>
      <c r="Q11" s="89" t="s">
        <v>234</v>
      </c>
      <c r="R11" s="89"/>
      <c r="S11" s="89"/>
      <c r="T11" s="89"/>
      <c r="U11" s="1971"/>
      <c r="V11" s="1971"/>
      <c r="W11" s="1971"/>
      <c r="X11" s="1971"/>
      <c r="Y11" s="1971"/>
      <c r="Z11" s="1971"/>
      <c r="AA11" s="1971"/>
      <c r="AB11" s="1971"/>
      <c r="AC11" s="1971"/>
      <c r="AD11" s="1971"/>
      <c r="AE11" s="1971"/>
      <c r="AF11" s="1971"/>
      <c r="AG11" s="89"/>
    </row>
    <row ht="18" customHeight="1" r="12" spans="1:33" s="92" customFormat="1">
      <c r="A12" s="89"/>
      <c r="B12" s="89"/>
      <c r="C12" s="89"/>
      <c r="D12" s="89"/>
      <c r="E12" s="89"/>
      <c r="F12" s="89"/>
      <c r="G12" s="89"/>
      <c r="H12" s="89"/>
      <c r="I12" s="89"/>
      <c r="J12" s="89"/>
      <c r="K12" s="89"/>
      <c r="L12" s="89"/>
      <c r="M12" s="89"/>
      <c r="N12" s="89"/>
      <c r="O12" s="89"/>
      <c r="P12" s="89"/>
      <c r="Q12" s="89"/>
      <c r="R12" s="89"/>
      <c r="S12" s="89"/>
      <c r="T12" s="89"/>
      <c r="U12" s="89"/>
      <c r="V12" s="1310" t="s">
        <v>235</v>
      </c>
      <c r="W12" s="1310"/>
      <c r="X12" s="1310"/>
      <c r="Y12" s="1310"/>
      <c r="Z12" s="1310"/>
      <c r="AA12" s="1310"/>
      <c r="AB12" s="1310"/>
      <c r="AC12" s="1310"/>
      <c r="AD12" s="1310"/>
      <c r="AE12" s="1310"/>
      <c r="AF12" s="1310"/>
      <c r="AG12" s="1310"/>
    </row>
    <row ht="18" customHeight="1" r="13" spans="1:33" s="92" customFormat="1">
      <c r="A13" s="89"/>
      <c r="B13" s="89"/>
      <c r="C13" s="89"/>
      <c r="D13" s="89"/>
      <c r="E13" s="89"/>
      <c r="F13" s="89"/>
      <c r="G13" s="89"/>
      <c r="H13" s="89"/>
      <c r="I13" s="89"/>
      <c r="J13" s="89"/>
      <c r="K13" s="89"/>
      <c r="L13" s="89"/>
      <c r="M13" s="89"/>
      <c r="N13" s="89"/>
      <c r="O13" s="89"/>
      <c r="P13" s="97"/>
      <c r="Q13" s="89" t="s">
        <v>233</v>
      </c>
      <c r="R13" s="89"/>
      <c r="S13" s="89"/>
      <c r="T13" s="89"/>
      <c r="U13" s="1971"/>
      <c r="V13" s="1971"/>
      <c r="W13" s="1971"/>
      <c r="X13" s="1971"/>
      <c r="Y13" s="1971"/>
      <c r="Z13" s="1971"/>
      <c r="AA13" s="1971"/>
      <c r="AB13" s="1971"/>
      <c r="AC13" s="1971"/>
      <c r="AD13" s="1971"/>
      <c r="AE13" s="1971"/>
      <c r="AF13" s="1971"/>
      <c r="AG13" s="89"/>
    </row>
    <row ht="18" customHeight="1" r="14" spans="1:33" s="92" customFormat="1">
      <c r="A14" s="89"/>
      <c r="B14" s="89"/>
      <c r="C14" s="89"/>
      <c r="D14" s="89"/>
      <c r="E14" s="89"/>
      <c r="F14" s="89"/>
      <c r="G14" s="89"/>
      <c r="H14" s="89"/>
      <c r="I14" s="89"/>
      <c r="J14" s="89"/>
      <c r="K14" s="89"/>
      <c r="L14" s="89"/>
      <c r="M14" s="89"/>
      <c r="N14" s="89"/>
      <c r="O14" s="89"/>
      <c r="P14" s="89"/>
      <c r="Q14" s="89" t="s">
        <v>236</v>
      </c>
      <c r="R14" s="89"/>
      <c r="S14" s="89"/>
      <c r="T14" s="89"/>
      <c r="U14" s="1971"/>
      <c r="V14" s="1971"/>
      <c r="W14" s="1971"/>
      <c r="X14" s="1971"/>
      <c r="Y14" s="1971"/>
      <c r="Z14" s="1971"/>
      <c r="AA14" s="1971"/>
      <c r="AB14" s="1971"/>
      <c r="AC14" s="1971"/>
      <c r="AD14" s="1971"/>
      <c r="AE14" s="1971"/>
      <c r="AF14" s="1971"/>
      <c r="AG14" s="89"/>
    </row>
    <row ht="18" customHeight="1" r="15" spans="1:33" s="92" customForma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ht="18" customHeight="1" r="16" spans="1:33" s="92" customForma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ht="18" customHeight="1" r="17" spans="1:33" s="92" customFormat="1">
      <c r="A17" s="89"/>
      <c r="B17" s="1317" t="s">
        <v>238</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row>
    <row ht="18" customHeight="1" r="18" spans="1:33" s="92" customFormat="1">
      <c r="A18" s="89"/>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ht="18" customHeight="1" r="19" spans="1:33" s="92" customFormat="1">
      <c r="A19" s="89"/>
      <c r="B19" s="1310" t="s">
        <v>239</v>
      </c>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row>
    <row ht="18" customHeight="1" r="20" spans="1:33" s="92" customForma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ht="18" customHeight="1" r="21" spans="1:33" s="92" customForma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ht="18" customHeight="1" r="22" spans="1:33" s="92" customFormat="1">
      <c r="A22" s="89"/>
      <c r="B22" s="1317" t="s">
        <v>241</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row>
    <row ht="18" customHeight="1" r="23" spans="1:33" s="92" customFormat="1">
      <c r="A23" s="89"/>
      <c r="B23" s="1317"/>
      <c r="C23" s="1317"/>
      <c r="D23" s="1317"/>
      <c r="E23" s="1317"/>
      <c r="F23" s="1317"/>
      <c r="G23" s="1317"/>
      <c r="H23" s="1317"/>
      <c r="I23" s="1317"/>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row>
    <row ht="18" customHeight="1" r="24" spans="1:33" s="92" customForma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ht="18" customHeight="1" r="25" spans="1:33" s="92" customForma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ht="18" customHeight="1" r="26" spans="1:33" s="92" customFormat="1">
      <c r="A26" s="89"/>
      <c r="B26" s="1992" t="s">
        <v>243</v>
      </c>
      <c r="C26" s="1992"/>
      <c r="D26" s="1992"/>
      <c r="E26" s="1992"/>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row>
    <row ht="18" customHeight="1" r="27" spans="1:33" s="92" customFormat="1">
      <c r="A27" s="89"/>
      <c r="B27" s="1992"/>
      <c r="C27" s="1992"/>
      <c r="D27" s="1992"/>
      <c r="E27" s="1992"/>
      <c r="F27" s="1992"/>
      <c r="G27" s="1992"/>
      <c r="H27" s="1992"/>
      <c r="I27" s="1992"/>
      <c r="J27" s="1992"/>
      <c r="K27" s="1992"/>
      <c r="L27" s="1992"/>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row>
    <row ht="18" customHeight="1" r="28" spans="1:33" s="92" customForma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ht="18" customHeight="1" r="29" spans="1:33" s="92" customForma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ht="18" customHeight="1" r="30" spans="1:33" s="92" customForma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ht="54" customHeight="1" r="31" spans="1:33" s="92" customFormat="1">
      <c r="A31" s="89"/>
      <c r="B31" s="1884" t="s">
        <v>217</v>
      </c>
      <c r="C31" s="1884"/>
      <c r="D31" s="1884"/>
      <c r="E31" s="1884" t="s">
        <v>245</v>
      </c>
      <c r="F31" s="1884"/>
      <c r="G31" s="1884"/>
      <c r="H31" s="1884" t="s">
        <v>246</v>
      </c>
      <c r="I31" s="1884"/>
      <c r="J31" s="1884"/>
      <c r="K31" s="1522" t="s">
        <v>247</v>
      </c>
      <c r="L31" s="1884"/>
      <c r="M31" s="1884"/>
      <c r="N31" s="1884" t="s">
        <v>248</v>
      </c>
      <c r="O31" s="1884"/>
      <c r="P31" s="1884"/>
      <c r="Q31" s="1522" t="s">
        <v>249</v>
      </c>
      <c r="R31" s="1884"/>
      <c r="S31" s="1884"/>
      <c r="T31" s="1884" t="s">
        <v>250</v>
      </c>
      <c r="U31" s="1884"/>
      <c r="V31" s="1884"/>
      <c r="W31" s="1522" t="s">
        <v>251</v>
      </c>
      <c r="X31" s="1884"/>
      <c r="Y31" s="1884"/>
      <c r="Z31" s="1522" t="s">
        <v>252</v>
      </c>
      <c r="AA31" s="1884"/>
      <c r="AB31" s="1884"/>
      <c r="AC31" s="1522" t="s">
        <v>253</v>
      </c>
      <c r="AD31" s="1884"/>
      <c r="AE31" s="1884"/>
      <c r="AF31" s="89"/>
      <c r="AG31" s="89"/>
    </row>
    <row ht="54" customHeight="1" r="32" spans="1:33" s="92" customFormat="1">
      <c r="A32" s="89"/>
      <c r="B32" s="1993"/>
      <c r="C32" s="1993"/>
      <c r="D32" s="1993"/>
      <c r="E32" s="1993"/>
      <c r="F32" s="1993"/>
      <c r="G32" s="1993"/>
      <c r="H32" s="1993"/>
      <c r="I32" s="1993"/>
      <c r="J32" s="1993"/>
      <c r="K32" s="1993"/>
      <c r="L32" s="1993"/>
      <c r="M32" s="1993"/>
      <c r="N32" s="1993"/>
      <c r="O32" s="1993"/>
      <c r="P32" s="1993"/>
      <c r="Q32" s="1994" t="s">
        <v>254</v>
      </c>
      <c r="R32" s="1994"/>
      <c r="S32" s="1994"/>
      <c r="T32" s="1994" t="s">
        <v>255</v>
      </c>
      <c r="U32" s="1994"/>
      <c r="V32" s="1994"/>
      <c r="W32" s="1993"/>
      <c r="X32" s="1993"/>
      <c r="Y32" s="1993"/>
      <c r="Z32" s="1993"/>
      <c r="AA32" s="1993"/>
      <c r="AB32" s="1993"/>
      <c r="AC32" s="1993"/>
      <c r="AD32" s="1993"/>
      <c r="AE32" s="1993"/>
      <c r="AF32" s="89"/>
      <c r="AG32" s="89"/>
    </row>
    <row ht="54" customHeight="1" r="33" spans="1:33" s="92" customFormat="1">
      <c r="A33" s="89"/>
      <c r="B33" s="1995"/>
      <c r="C33" s="1995"/>
      <c r="D33" s="1995"/>
      <c r="E33" s="1995"/>
      <c r="F33" s="1995"/>
      <c r="G33" s="1995"/>
      <c r="H33" s="1995"/>
      <c r="I33" s="1995"/>
      <c r="J33" s="1995"/>
      <c r="K33" s="1995"/>
      <c r="L33" s="1995"/>
      <c r="M33" s="1995"/>
      <c r="N33" s="1995"/>
      <c r="O33" s="1995"/>
      <c r="P33" s="1995"/>
      <c r="Q33" s="1995"/>
      <c r="R33" s="1995"/>
      <c r="S33" s="1995"/>
      <c r="T33" s="1996" t="s">
        <v>256</v>
      </c>
      <c r="U33" s="1996"/>
      <c r="V33" s="1996"/>
      <c r="W33" s="1995"/>
      <c r="X33" s="1995"/>
      <c r="Y33" s="1995"/>
      <c r="Z33" s="1995"/>
      <c r="AA33" s="1995"/>
      <c r="AB33" s="1995"/>
      <c r="AC33" s="1995"/>
      <c r="AD33" s="1995"/>
      <c r="AE33" s="1995"/>
      <c r="AF33" s="89"/>
      <c r="AG33" s="89"/>
    </row>
    <row ht="72" customHeight="1" r="34" spans="1:33" s="92" customFormat="1">
      <c r="A34" s="89"/>
      <c r="B34" s="1997"/>
      <c r="C34" s="1997"/>
      <c r="D34" s="1997"/>
      <c r="E34" s="1997"/>
      <c r="F34" s="1997"/>
      <c r="G34" s="1997"/>
      <c r="H34" s="1997"/>
      <c r="I34" s="1997"/>
      <c r="J34" s="1997"/>
      <c r="K34" s="1997"/>
      <c r="L34" s="1997"/>
      <c r="M34" s="1997"/>
      <c r="N34" s="1997"/>
      <c r="O34" s="1997"/>
      <c r="P34" s="1997"/>
      <c r="Q34" s="1997"/>
      <c r="R34" s="1997"/>
      <c r="S34" s="1997"/>
      <c r="T34" s="1997"/>
      <c r="U34" s="1997"/>
      <c r="V34" s="1997"/>
      <c r="W34" s="1997"/>
      <c r="X34" s="1997"/>
      <c r="Y34" s="1997"/>
      <c r="Z34" s="1997"/>
      <c r="AA34" s="1997"/>
      <c r="AB34" s="1997"/>
      <c r="AC34" s="1997"/>
      <c r="AD34" s="1997"/>
      <c r="AE34" s="1997"/>
      <c r="AF34" s="89"/>
      <c r="AG34" s="89"/>
    </row>
    <row ht="18" customHeight="1" r="35" spans="1:33" s="92" customFormat="1">
      <c r="A35" s="89"/>
      <c r="B35" s="1998" t="s">
        <v>257</v>
      </c>
      <c r="C35" s="1998"/>
      <c r="D35" s="1998"/>
      <c r="E35" s="1998"/>
      <c r="F35" s="1998"/>
      <c r="G35" s="1998"/>
      <c r="H35" s="1998"/>
      <c r="I35" s="1998"/>
      <c r="J35" s="1998"/>
      <c r="K35" s="1998"/>
      <c r="L35" s="1998"/>
      <c r="M35" s="1998"/>
      <c r="N35" s="1998"/>
      <c r="O35" s="1998"/>
      <c r="P35" s="1998"/>
      <c r="Q35" s="1998"/>
      <c r="R35" s="1998"/>
      <c r="S35" s="1998"/>
      <c r="T35" s="1998"/>
      <c r="U35" s="1998"/>
      <c r="V35" s="1998"/>
      <c r="W35" s="1998"/>
      <c r="X35" s="1998"/>
      <c r="Y35" s="1998"/>
      <c r="Z35" s="1998"/>
      <c r="AA35" s="1998"/>
      <c r="AB35" s="1998"/>
      <c r="AC35" s="1998"/>
      <c r="AD35" s="1998"/>
      <c r="AE35" s="1998"/>
      <c r="AF35" s="89"/>
      <c r="AG35" s="89"/>
    </row>
    <row ht="18" customHeight="1" r="36" spans="1:33" s="92" customForma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ht="18" customHeight="1" r="37" spans="1:33" s="92" customForma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ht="18" customHeight="1" r="38" spans="1:33" s="92" customForma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ht="18" customHeight="1" r="39" spans="1:33" s="92" customForma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ht="18" customHeight="1" r="40" spans="1:33" s="92" customForma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ht="18" customHeight="1" r="41" spans="1:33" s="92" customForma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ht="18" customHeight="1" r="42" spans="1:33" s="92" customForma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ht="18" customHeight="1" r="43" spans="1:33" s="92" customForma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ht="24" customHeight="1" r="44" spans="1:33" s="92" customFormat="1"/>
    <row ht="24" customHeight="1" r="45" spans="1:33" s="92" customFormat="1"/>
    <row ht="24" customHeight="1" r="46" spans="1:33" s="92" customFormat="1"/>
    <row ht="24" customHeight="1" r="47" spans="1:33" s="92" customFormat="1"/>
    <row ht="24" customHeight="1" r="48" spans="1:33" s="92" customFormat="1"/>
    <row ht="24" customHeight="1" r="49" s="92" customFormat="1"/>
    <row ht="15.6" customHeight="1" r="50" s="92" customFormat="1"/>
    <row ht="15.6" customHeight="1" r="51" s="92" customFormat="1"/>
    <row ht="15.6" customHeight="1" r="52" s="92" customFormat="1"/>
    <row ht="15.6" customHeight="1" r="53" s="92" customFormat="1"/>
    <row ht="24" customHeight="1" r="54" s="92" customFormat="1"/>
    <row ht="24" customHeight="1" r="55" s="92" customFormat="1"/>
    <row ht="15.6" customHeight="1" r="56" s="92" customFormat="1"/>
    <row ht="15.6" customHeight="1" r="57" s="92" customFormat="1"/>
    <row ht="46.5" customHeight="1" r="58" s="92" customFormat="1"/>
    <row ht="15.6" customHeight="1" r="59" s="92" customFormat="1"/>
    <row ht="15.6" customHeight="1" r="60" s="92" customFormat="1"/>
    <row ht="15.6" customHeight="1" r="61" s="92" customFormat="1"/>
    <row ht="15.6" customHeight="1" r="62" s="92" customFormat="1"/>
    <row ht="15.6" customHeight="1" r="63" s="92" customFormat="1"/>
    <row ht="15.6" customHeight="1" r="64" s="92" customFormat="1"/>
    <row ht="15.6" customHeight="1" r="65" s="92" customFormat="1"/>
    <row ht="15.6" customHeight="1" r="66" s="92" customFormat="1"/>
    <row ht="15.6" customHeight="1" r="67" s="92" customFormat="1"/>
    <row ht="15.6" customHeight="1" r="68" s="92" customFormat="1"/>
    <row ht="15.6" customHeight="1" r="69" s="92" customFormat="1"/>
    <row ht="15.6" customHeight="1" r="70" s="92" customFormat="1"/>
    <row ht="24" customHeight="1" r="71" s="92" customFormat="1"/>
    <row ht="72" customHeight="1" r="72" s="92" customFormat="1"/>
    <row ht="15.6" customHeight="1" r="73" s="92" customFormat="1"/>
    <row ht="15.6" customHeight="1" r="74" s="92" customFormat="1"/>
    <row ht="15.6" customHeight="1" r="75" s="92" customFormat="1"/>
    <row ht="15.6" customHeight="1" r="76" s="92" customFormat="1"/>
    <row ht="15.6" customHeight="1" r="77" s="92" customFormat="1"/>
    <row ht="15.6" customHeight="1" r="78" s="92" customFormat="1"/>
    <row ht="13.5" customHeight="1" r="79" s="92" customFormat="1"/>
    <row ht="54" customHeight="1" r="80" s="92" customFormat="1"/>
    <row ht="36" customHeight="1" r="81" spans="1:33" s="92" customFormat="1"/>
    <row ht="36" customHeight="1" r="82" spans="1:33" s="97" customForma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ht="13.5" customHeight="1" r="84" spans="1:33" s="92" customFormat="1"/>
    <row ht="13.5" customHeight="1" r="85" spans="1:33" s="92" customFormat="1"/>
    <row ht="13.5" customHeight="1" r="86" spans="1:33" s="92" customFormat="1"/>
    <row ht="13.5" customHeight="1" r="87" spans="1:33" s="92" customFormat="1"/>
    <row ht="13.5" customHeight="1" r="88" spans="1:33" s="92" customFormat="1"/>
    <row ht="13.5" customHeight="1" r="89" spans="1:33" s="92" customFormat="1"/>
    <row ht="13.5" customHeight="1" r="90" spans="1:33" s="92" customFormat="1"/>
    <row ht="13.5" customHeight="1" r="91" spans="1:33" s="92" customFormat="1"/>
    <row ht="27" customHeight="1" r="92" spans="1:33" s="92" customFormat="1"/>
    <row ht="13.5" customHeight="1" r="93" spans="1:33" s="92" customFormat="1"/>
    <row ht="13.5" customHeight="1" r="94" spans="1:33" s="92" customFormat="1"/>
    <row ht="13.5" customHeight="1" r="95" spans="1:33" s="92" customFormat="1"/>
    <row ht="13.5" customHeight="1" r="96" spans="1:33" s="92" customFormat="1"/>
    <row ht="13.5" customHeight="1" r="97" s="92" customFormat="1"/>
    <row r="98" s="92" customFormat="1"/>
    <row ht="13.5" customHeight="1" r="99" s="92" customFormat="1"/>
    <row ht="13.5" customHeight="1" r="100" s="92" customFormat="1"/>
    <row ht="13.5" customHeight="1" r="101" s="92" customFormat="1"/>
    <row ht="13.5" customHeight="1" r="102" s="92" customFormat="1"/>
    <row ht="13.5" customHeight="1" r="103" s="92" customFormat="1"/>
    <row ht="13.5" customHeight="1" r="104" s="92" customFormat="1"/>
    <row ht="13.5" customHeight="1" r="105" s="92" customFormat="1"/>
    <row ht="13.5" customHeight="1" r="106" s="92" customFormat="1"/>
    <row ht="13.5" customHeight="1" r="107" s="92" customFormat="1"/>
    <row ht="13.5" customHeight="1" r="108" s="92" customFormat="1"/>
    <row ht="13.5" customHeight="1" r="109" s="92" customFormat="1"/>
    <row ht="13.5" customHeight="1" r="110" s="92" customFormat="1"/>
    <row ht="27" customHeight="1" r="111" s="92" customFormat="1"/>
    <row ht="13.5" customHeight="1" r="112" s="92" customFormat="1"/>
    <row ht="27" customHeight="1" r="113" s="92" customFormat="1"/>
    <row ht="13.5" customHeight="1" r="114" s="92" customFormat="1"/>
    <row ht="13.5" customHeight="1" r="115" s="92" customFormat="1"/>
    <row ht="13.5" customHeight="1" r="116" s="92" customFormat="1"/>
    <row ht="13.5" customHeight="1" r="117" s="92" customFormat="1"/>
    <row ht="13.5" customHeight="1" r="118" s="92" customFormat="1"/>
    <row ht="13.5" customHeight="1" r="119" s="92" customFormat="1"/>
    <row ht="13.5" customHeight="1" r="120" s="92" customFormat="1"/>
    <row ht="13.5" customHeight="1" r="121" s="92" customFormat="1"/>
    <row ht="13.5" customHeight="1" r="122" s="92" customFormat="1"/>
    <row ht="27" customHeight="1" r="123" s="92" customFormat="1"/>
    <row ht="27" customHeight="1" r="124" s="92" customFormat="1"/>
    <row r="127" s="92" customFormat="1"/>
    <row r="128" s="92" customFormat="1"/>
    <row ht="40.5" customHeight="1" r="145" s="92" customFormat="1"/>
    <row ht="13.5" customHeight="1" r="173" s="92" customFormat="1"/>
    <row ht="13.5" customHeight="1" r="188" s="92" customFormat="1"/>
    <row ht="40.5" customHeight="1" r="197" s="92" customFormat="1"/>
    <row ht="40.5" customHeight="1" r="198" s="92" customForma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sheetViews>
    <sheetView workbookViewId="0" view="pageBreakPreview" zoomScaleNormal="70" zoomScaleSheetLayoutView="100">
      <selection pane="topLeft" activeCell="D34" sqref="D34:D39"/>
    </sheetView>
  </sheetViews>
  <sheetFormatPr baseColWidth="8" defaultRowHeight="13"/>
  <cols>
    <col min="1" max="1" width="2.625" customWidth="1"/>
    <col min="2" max="2" width="3.625" style="895" customWidth="1"/>
    <col min="3" max="3" width="10.625" style="895" customWidth="1"/>
    <col min="4" max="4" width="45.625" customWidth="1"/>
    <col min="5" max="5" width="10.625" style="895"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2112</v>
      </c>
    </row>
    <row ht="21" r="3" spans="1:10">
      <c r="A3" s="896"/>
      <c r="D3" s="1999" t="s">
        <v>2111</v>
      </c>
      <c r="E3" s="1999"/>
      <c r="F3" s="1999"/>
      <c r="G3" s="1999"/>
      <c r="H3" s="1999"/>
      <c r="I3" s="1999"/>
    </row>
    <row ht="12.95" customHeight="1" r="5" spans="1:10">
      <c r="B5" s="2009"/>
      <c r="C5" s="2011" t="s">
        <v>2097</v>
      </c>
      <c r="D5" s="2013" t="s">
        <v>2099</v>
      </c>
      <c r="E5" s="2011" t="s">
        <v>2098</v>
      </c>
      <c r="G5" s="2003"/>
      <c r="H5" s="2005" t="s">
        <v>2097</v>
      </c>
      <c r="I5" s="2006" t="s">
        <v>2108</v>
      </c>
      <c r="J5" s="2005" t="s">
        <v>2098</v>
      </c>
    </row>
    <row ht="12.95" customHeight="1" r="6" spans="1:10">
      <c r="B6" s="2010"/>
      <c r="C6" s="2012"/>
      <c r="D6" s="2014"/>
      <c r="E6" s="2012"/>
      <c r="G6" s="2003"/>
      <c r="H6" s="2005"/>
      <c r="I6" s="2006"/>
      <c r="J6" s="2005"/>
    </row>
    <row ht="12.95" customHeight="1" r="7" spans="1:10">
      <c r="B7" s="2009" t="s">
        <v>1351</v>
      </c>
      <c r="C7" s="2016" t="s">
        <v>30</v>
      </c>
      <c r="D7" s="2019" t="s">
        <v>2125</v>
      </c>
      <c r="E7" s="2016" t="s">
        <v>30</v>
      </c>
      <c r="G7" s="2003"/>
      <c r="H7" s="2005"/>
      <c r="I7" s="2006"/>
      <c r="J7" s="2005"/>
    </row>
    <row ht="12.95" customHeight="1" r="8" spans="1:10">
      <c r="B8" s="2015"/>
      <c r="C8" s="2017"/>
      <c r="D8" s="2020"/>
      <c r="E8" s="2017"/>
      <c r="G8" s="2003" t="s">
        <v>2110</v>
      </c>
      <c r="H8" s="2001" t="s">
        <v>30</v>
      </c>
      <c r="I8" s="2004" t="s">
        <v>2109</v>
      </c>
      <c r="J8" s="2001" t="s">
        <v>30</v>
      </c>
    </row>
    <row ht="12.95" customHeight="1" r="9" spans="1:10">
      <c r="B9" s="2015"/>
      <c r="C9" s="2017"/>
      <c r="D9" s="2020"/>
      <c r="E9" s="2017"/>
      <c r="G9" s="2003"/>
      <c r="H9" s="2001"/>
      <c r="I9" s="2004"/>
      <c r="J9" s="2001"/>
    </row>
    <row ht="12.95" customHeight="1" r="10" spans="1:10">
      <c r="B10" s="2010"/>
      <c r="C10" s="2018"/>
      <c r="D10" s="2021"/>
      <c r="E10" s="2018"/>
      <c r="G10" s="2003"/>
      <c r="H10" s="2001"/>
      <c r="I10" s="2004"/>
      <c r="J10" s="2001"/>
    </row>
    <row ht="12.95" customHeight="1" r="11" spans="1:10">
      <c r="B11" s="2003" t="s">
        <v>1352</v>
      </c>
      <c r="C11" s="2001" t="s">
        <v>30</v>
      </c>
      <c r="D11" s="2002" t="s">
        <v>2126</v>
      </c>
      <c r="E11" s="2001" t="s">
        <v>30</v>
      </c>
      <c r="I11" s="897"/>
    </row>
    <row ht="12.95" customHeight="1" r="12" spans="1:10">
      <c r="B12" s="2003"/>
      <c r="C12" s="2001"/>
      <c r="D12" s="2002"/>
      <c r="E12" s="2001"/>
      <c r="G12" s="2009"/>
      <c r="H12" s="2011" t="s">
        <v>2097</v>
      </c>
      <c r="I12" s="2013" t="s">
        <v>2115</v>
      </c>
      <c r="J12" s="2011" t="s">
        <v>2098</v>
      </c>
    </row>
    <row ht="12.95" customHeight="1" r="13" spans="1:10">
      <c r="B13" s="2003"/>
      <c r="C13" s="2001"/>
      <c r="D13" s="2002"/>
      <c r="E13" s="2001"/>
      <c r="G13" s="2010"/>
      <c r="H13" s="2012"/>
      <c r="I13" s="2014"/>
      <c r="J13" s="2012"/>
    </row>
    <row ht="12.95" customHeight="1" r="14" spans="1:10">
      <c r="B14" s="2003"/>
      <c r="C14" s="2001"/>
      <c r="D14" s="2002"/>
      <c r="E14" s="2001"/>
      <c r="G14" s="2009" t="s">
        <v>2113</v>
      </c>
      <c r="H14" s="2016" t="s">
        <v>30</v>
      </c>
      <c r="I14" s="2019" t="s">
        <v>2127</v>
      </c>
      <c r="J14" s="2016" t="s">
        <v>30</v>
      </c>
    </row>
    <row ht="12.95" customHeight="1" r="15" spans="1:10" s="898" customFormat="1">
      <c r="B15" s="899"/>
      <c r="C15" s="900"/>
      <c r="D15" s="901"/>
      <c r="E15" s="900"/>
      <c r="G15" s="2015"/>
      <c r="H15" s="2017"/>
      <c r="I15" s="2020"/>
      <c r="J15" s="2017"/>
    </row>
    <row ht="12.95" customHeight="1" r="16" spans="1:10" s="898" customFormat="1">
      <c r="B16" s="2009"/>
      <c r="C16" s="2011" t="s">
        <v>2097</v>
      </c>
      <c r="D16" s="2013" t="s">
        <v>2100</v>
      </c>
      <c r="E16" s="2011" t="s">
        <v>2098</v>
      </c>
      <c r="G16" s="2015"/>
      <c r="H16" s="2017"/>
      <c r="I16" s="2020"/>
      <c r="J16" s="2017"/>
    </row>
    <row ht="12.95" customHeight="1" r="17" spans="2:10" s="898" customFormat="1">
      <c r="B17" s="2010"/>
      <c r="C17" s="2012"/>
      <c r="D17" s="2014"/>
      <c r="E17" s="2012"/>
      <c r="G17" s="2010"/>
      <c r="H17" s="2018"/>
      <c r="I17" s="2021"/>
      <c r="J17" s="2018"/>
    </row>
    <row ht="12.95" customHeight="1" r="18" spans="2:10" s="898" customFormat="1">
      <c r="B18" s="2009" t="s">
        <v>1353</v>
      </c>
      <c r="C18" s="2016" t="s">
        <v>30</v>
      </c>
      <c r="D18" s="2019" t="s">
        <v>2127</v>
      </c>
      <c r="E18" s="2016" t="s">
        <v>30</v>
      </c>
      <c r="G18" s="2003" t="s">
        <v>2114</v>
      </c>
      <c r="H18" s="2001" t="s">
        <v>30</v>
      </c>
      <c r="I18" s="2002" t="s">
        <v>2128</v>
      </c>
      <c r="J18" s="2001" t="s">
        <v>30</v>
      </c>
    </row>
    <row ht="12.95" customHeight="1" r="19" spans="2:10" s="898" customFormat="1">
      <c r="B19" s="2015"/>
      <c r="C19" s="2017"/>
      <c r="D19" s="2020"/>
      <c r="E19" s="2017"/>
      <c r="G19" s="2003"/>
      <c r="H19" s="2001"/>
      <c r="I19" s="2002"/>
      <c r="J19" s="2001"/>
    </row>
    <row ht="12.95" customHeight="1" r="20" spans="2:10" s="898" customFormat="1">
      <c r="B20" s="2015"/>
      <c r="C20" s="2017"/>
      <c r="D20" s="2020"/>
      <c r="E20" s="2017"/>
      <c r="G20" s="2003"/>
      <c r="H20" s="2001"/>
      <c r="I20" s="2002"/>
      <c r="J20" s="2001"/>
    </row>
    <row ht="12.95" customHeight="1" r="21" spans="2:10" s="898" customFormat="1">
      <c r="B21" s="2010"/>
      <c r="C21" s="2018"/>
      <c r="D21" s="2021"/>
      <c r="E21" s="2018"/>
      <c r="G21" s="2003"/>
      <c r="H21" s="2001"/>
      <c r="I21" s="2002"/>
      <c r="J21" s="2001"/>
    </row>
    <row ht="12.95" customHeight="1" r="22" spans="2:10" s="898" customFormat="1">
      <c r="B22" s="2003" t="s">
        <v>2101</v>
      </c>
      <c r="C22" s="2001" t="s">
        <v>30</v>
      </c>
      <c r="D22" s="2002" t="s">
        <v>2128</v>
      </c>
      <c r="E22" s="2001" t="s">
        <v>30</v>
      </c>
      <c r="G22" s="2003" t="s">
        <v>2116</v>
      </c>
      <c r="H22" s="2001" t="s">
        <v>30</v>
      </c>
      <c r="I22" s="2002" t="s">
        <v>2132</v>
      </c>
      <c r="J22" s="2001" t="s">
        <v>30</v>
      </c>
    </row>
    <row ht="12.95" customHeight="1" r="23" spans="2:10" s="898" customFormat="1">
      <c r="B23" s="2003"/>
      <c r="C23" s="2001"/>
      <c r="D23" s="2002"/>
      <c r="E23" s="2001"/>
      <c r="G23" s="2003"/>
      <c r="H23" s="2001"/>
      <c r="I23" s="2002"/>
      <c r="J23" s="2001"/>
    </row>
    <row ht="12.95" customHeight="1" r="24" spans="2:10" s="898" customFormat="1">
      <c r="B24" s="2003"/>
      <c r="C24" s="2001"/>
      <c r="D24" s="2002"/>
      <c r="E24" s="2001"/>
      <c r="G24" s="2003"/>
      <c r="H24" s="2001"/>
      <c r="I24" s="2002"/>
      <c r="J24" s="2001"/>
    </row>
    <row ht="12.95" customHeight="1" r="25" spans="2:10" s="898" customFormat="1">
      <c r="B25" s="2003"/>
      <c r="C25" s="2001"/>
      <c r="D25" s="2002"/>
      <c r="E25" s="2001"/>
      <c r="G25" s="2003"/>
      <c r="H25" s="2001"/>
      <c r="I25" s="2002"/>
      <c r="J25" s="2001"/>
    </row>
    <row ht="12.95" customHeight="1" r="26" spans="2:10" s="898" customFormat="1">
      <c r="B26" s="899"/>
      <c r="C26" s="900"/>
      <c r="D26" s="901"/>
      <c r="E26" s="900"/>
      <c r="G26" s="2003"/>
      <c r="H26" s="2001"/>
      <c r="I26" s="2002"/>
      <c r="J26" s="2001"/>
    </row>
    <row ht="12.95" customHeight="1" r="27" spans="2:10" s="898" customFormat="1">
      <c r="B27" s="2009"/>
      <c r="C27" s="2011" t="s">
        <v>2097</v>
      </c>
      <c r="D27" s="2013" t="s">
        <v>2102</v>
      </c>
      <c r="E27" s="2011" t="s">
        <v>2098</v>
      </c>
    </row>
    <row ht="12.95" customHeight="1" r="28" spans="2:10" s="898" customFormat="1">
      <c r="B28" s="2010"/>
      <c r="C28" s="2012"/>
      <c r="D28" s="2014"/>
      <c r="E28" s="2012"/>
      <c r="G28" s="2003"/>
      <c r="H28" s="2005" t="s">
        <v>2097</v>
      </c>
      <c r="I28" s="2006" t="s">
        <v>2118</v>
      </c>
      <c r="J28" s="2005" t="s">
        <v>2098</v>
      </c>
    </row>
    <row ht="12.95" customHeight="1" r="29" spans="2:10" s="898" customFormat="1">
      <c r="B29" s="2009" t="s">
        <v>2103</v>
      </c>
      <c r="C29" s="2016" t="s">
        <v>30</v>
      </c>
      <c r="D29" s="2019" t="s">
        <v>2129</v>
      </c>
      <c r="E29" s="2016" t="s">
        <v>30</v>
      </c>
      <c r="G29" s="2003"/>
      <c r="H29" s="2005"/>
      <c r="I29" s="2006"/>
      <c r="J29" s="2005"/>
    </row>
    <row ht="12.95" customHeight="1" r="30" spans="2:10" s="898" customFormat="1">
      <c r="B30" s="2015"/>
      <c r="C30" s="2017"/>
      <c r="D30" s="2020"/>
      <c r="E30" s="2017"/>
      <c r="G30" s="2003" t="s">
        <v>2117</v>
      </c>
      <c r="H30" s="2001" t="s">
        <v>30</v>
      </c>
      <c r="I30" s="2004" t="s">
        <v>2119</v>
      </c>
      <c r="J30" s="2001" t="s">
        <v>30</v>
      </c>
    </row>
    <row ht="12.95" customHeight="1" r="31" spans="2:10" s="898" customFormat="1">
      <c r="B31" s="2015"/>
      <c r="C31" s="2017"/>
      <c r="D31" s="2020"/>
      <c r="E31" s="2017"/>
      <c r="G31" s="2003"/>
      <c r="H31" s="2001"/>
      <c r="I31" s="2004"/>
      <c r="J31" s="2001"/>
    </row>
    <row ht="12.95" customHeight="1" r="32" spans="2:10" s="898" customFormat="1">
      <c r="B32" s="2015"/>
      <c r="C32" s="2017"/>
      <c r="D32" s="2020"/>
      <c r="E32" s="2017"/>
      <c r="G32" s="2003"/>
      <c r="H32" s="2001"/>
      <c r="I32" s="2004"/>
      <c r="J32" s="2001"/>
    </row>
    <row ht="12.95" customHeight="1" r="33" spans="2:10" s="898" customFormat="1">
      <c r="B33" s="2010"/>
      <c r="C33" s="2018"/>
      <c r="D33" s="2021"/>
      <c r="E33" s="2018"/>
      <c r="G33" s="2007" t="s">
        <v>2120</v>
      </c>
      <c r="H33" s="2001" t="s">
        <v>30</v>
      </c>
      <c r="I33" s="2008" t="s">
        <v>2121</v>
      </c>
      <c r="J33" s="2001" t="s">
        <v>30</v>
      </c>
    </row>
    <row ht="12.95" customHeight="1" r="34" spans="2:10" s="898" customFormat="1">
      <c r="B34" s="2003" t="s">
        <v>2104</v>
      </c>
      <c r="C34" s="2001" t="s">
        <v>30</v>
      </c>
      <c r="D34" s="2002" t="s">
        <v>2130</v>
      </c>
      <c r="E34" s="2001" t="s">
        <v>30</v>
      </c>
      <c r="G34" s="2007"/>
      <c r="H34" s="2001"/>
      <c r="I34" s="2008"/>
      <c r="J34" s="2001"/>
    </row>
    <row ht="12.95" customHeight="1" r="35" spans="2:10" s="898" customFormat="1">
      <c r="B35" s="2003"/>
      <c r="C35" s="2001"/>
      <c r="D35" s="2002"/>
      <c r="E35" s="2001"/>
      <c r="G35" s="2003" t="s">
        <v>2123</v>
      </c>
      <c r="H35" s="2001" t="s">
        <v>30</v>
      </c>
      <c r="I35" s="2002" t="s">
        <v>2131</v>
      </c>
      <c r="J35" s="2001" t="s">
        <v>30</v>
      </c>
    </row>
    <row ht="12.95" customHeight="1" r="36" spans="2:10" s="898" customFormat="1">
      <c r="B36" s="2003"/>
      <c r="C36" s="2001"/>
      <c r="D36" s="2002"/>
      <c r="E36" s="2001"/>
      <c r="G36" s="2003"/>
      <c r="H36" s="2001"/>
      <c r="I36" s="2002"/>
      <c r="J36" s="2001"/>
    </row>
    <row ht="12.95" customHeight="1" r="37" spans="2:10" s="898" customFormat="1">
      <c r="B37" s="2003"/>
      <c r="C37" s="2001"/>
      <c r="D37" s="2002"/>
      <c r="E37" s="2001"/>
      <c r="G37" s="2003"/>
      <c r="H37" s="2001"/>
      <c r="I37" s="2002"/>
      <c r="J37" s="2001"/>
    </row>
    <row ht="12.95" customHeight="1" r="38" spans="2:10" s="898" customFormat="1">
      <c r="B38" s="2003"/>
      <c r="C38" s="2001"/>
      <c r="D38" s="2002"/>
      <c r="E38" s="2001"/>
      <c r="G38" s="2003"/>
      <c r="H38" s="2001"/>
      <c r="I38" s="2002"/>
      <c r="J38" s="2001"/>
    </row>
    <row ht="12.95" customHeight="1" r="39" spans="2:10" s="898" customFormat="1">
      <c r="B39" s="2003"/>
      <c r="C39" s="2001"/>
      <c r="D39" s="2002"/>
      <c r="E39" s="2001"/>
      <c r="G39" s="2007" t="s">
        <v>2122</v>
      </c>
      <c r="H39" s="2001" t="s">
        <v>30</v>
      </c>
      <c r="I39" s="2008" t="s">
        <v>2124</v>
      </c>
      <c r="J39" s="2001" t="s">
        <v>30</v>
      </c>
    </row>
    <row ht="12.95" customHeight="1" r="40" spans="2:10" s="898" customFormat="1">
      <c r="B40" s="899"/>
      <c r="C40" s="900"/>
      <c r="D40" s="902"/>
      <c r="E40" s="900"/>
      <c r="G40" s="2007"/>
      <c r="H40" s="2001"/>
      <c r="I40" s="2008"/>
      <c r="J40" s="2001"/>
    </row>
    <row ht="12.95" customHeight="1" r="41" spans="2:10" s="898" customFormat="1">
      <c r="B41" s="2003"/>
      <c r="C41" s="2005" t="s">
        <v>2097</v>
      </c>
      <c r="D41" s="2006" t="s">
        <v>2106</v>
      </c>
      <c r="E41" s="2005" t="s">
        <v>2098</v>
      </c>
    </row>
    <row ht="12.95" customHeight="1" r="42" spans="2:10" s="898" customFormat="1">
      <c r="B42" s="2003"/>
      <c r="C42" s="2005"/>
      <c r="D42" s="2006"/>
      <c r="E42" s="2005"/>
    </row>
    <row ht="12.95" customHeight="1" r="43" spans="2:10" s="898" customFormat="1">
      <c r="B43" s="2003" t="s">
        <v>2105</v>
      </c>
      <c r="C43" s="2001" t="s">
        <v>30</v>
      </c>
      <c r="D43" s="2004" t="s">
        <v>2107</v>
      </c>
      <c r="E43" s="2001" t="s">
        <v>30</v>
      </c>
    </row>
    <row ht="12.95" customHeight="1" r="44" spans="2:10" s="898" customFormat="1">
      <c r="B44" s="2003"/>
      <c r="C44" s="2001"/>
      <c r="D44" s="2004"/>
      <c r="E44" s="2001"/>
    </row>
    <row ht="12.95" customHeight="1" r="45" spans="2:10" s="898" customFormat="1">
      <c r="B45" s="2003"/>
      <c r="C45" s="2001"/>
      <c r="D45" s="2004"/>
      <c r="E45" s="2001"/>
    </row>
    <row ht="13.5" customHeight="1" r="46" spans="2:10"/>
    <row r="47" spans="2:10">
      <c r="B47" s="2000" t="s">
        <v>2133</v>
      </c>
      <c r="C47" s="2000"/>
      <c r="D47" s="2000"/>
      <c r="E47" s="2000"/>
      <c r="F47" s="2000"/>
      <c r="G47" s="2000"/>
      <c r="H47" s="2000"/>
      <c r="I47" s="2000"/>
    </row>
    <row ht="35.25" customHeight="1" r="48" spans="2:10">
      <c r="B48" s="1505" t="s">
        <v>2134</v>
      </c>
      <c r="C48" s="1505"/>
      <c r="D48" s="1505"/>
      <c r="E48" s="1505"/>
      <c r="F48" s="1505"/>
      <c r="G48" s="1505"/>
      <c r="H48" s="1505"/>
      <c r="I48" s="150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sheetViews>
    <sheetView zoomScale="80" workbookViewId="0" view="pageBreakPreview" zoomScaleNormal="70" zoomScaleSheetLayoutView="100">
      <selection pane="topLeft" activeCell="G51" sqref="G51"/>
    </sheetView>
  </sheetViews>
  <sheetFormatPr baseColWidth="8" defaultRowHeight="13"/>
  <cols>
    <col min="1" max="1" width="2.625" customWidth="1"/>
    <col min="2" max="2" width="3.625" style="895" customWidth="1"/>
    <col min="3" max="3" width="10.625" style="895" customWidth="1"/>
    <col min="4" max="4" width="45.625" customWidth="1"/>
    <col min="5" max="5" width="10.625" style="895"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2136</v>
      </c>
    </row>
    <row ht="21" r="3" spans="1:10">
      <c r="A3" s="896"/>
      <c r="D3" s="1999" t="s">
        <v>2135</v>
      </c>
      <c r="E3" s="1999"/>
      <c r="F3" s="1999"/>
      <c r="G3" s="1999"/>
      <c r="H3" s="1999"/>
      <c r="I3" s="1999"/>
    </row>
    <row ht="12.95" customHeight="1" r="5" spans="1:10">
      <c r="B5" s="2009"/>
      <c r="C5" s="2011" t="s">
        <v>2097</v>
      </c>
      <c r="D5" s="2013" t="s">
        <v>2099</v>
      </c>
      <c r="E5" s="2011" t="s">
        <v>2098</v>
      </c>
      <c r="G5" s="2009"/>
      <c r="H5" s="2011" t="s">
        <v>2097</v>
      </c>
      <c r="I5" s="2032" t="s">
        <v>2106</v>
      </c>
      <c r="J5" s="2011" t="s">
        <v>2098</v>
      </c>
    </row>
    <row ht="12.95" customHeight="1" r="6" spans="1:10">
      <c r="B6" s="2010"/>
      <c r="C6" s="2012"/>
      <c r="D6" s="2014"/>
      <c r="E6" s="2012"/>
      <c r="G6" s="2010"/>
      <c r="H6" s="2012"/>
      <c r="I6" s="2033"/>
      <c r="J6" s="2012"/>
    </row>
    <row ht="12.95" customHeight="1" r="7" spans="1:10">
      <c r="B7" s="2003" t="s">
        <v>1351</v>
      </c>
      <c r="C7" s="2001" t="s">
        <v>30</v>
      </c>
      <c r="D7" s="2030" t="s">
        <v>2137</v>
      </c>
      <c r="E7" s="2001" t="s">
        <v>30</v>
      </c>
      <c r="G7" s="2009" t="s">
        <v>2117</v>
      </c>
      <c r="H7" s="2016" t="s">
        <v>30</v>
      </c>
      <c r="I7" s="2028" t="s">
        <v>2149</v>
      </c>
      <c r="J7" s="2016" t="s">
        <v>30</v>
      </c>
    </row>
    <row ht="12.95" customHeight="1" r="8" spans="1:10">
      <c r="B8" s="2003"/>
      <c r="C8" s="2001"/>
      <c r="D8" s="2030"/>
      <c r="E8" s="2001"/>
      <c r="G8" s="2010"/>
      <c r="H8" s="2018"/>
      <c r="I8" s="2029"/>
      <c r="J8" s="2018"/>
    </row>
    <row ht="12.95" customHeight="1" r="9" spans="1:10">
      <c r="B9" s="2003" t="s">
        <v>1352</v>
      </c>
      <c r="C9" s="2001" t="s">
        <v>30</v>
      </c>
      <c r="D9" s="2030" t="s">
        <v>2138</v>
      </c>
      <c r="E9" s="2001" t="s">
        <v>30</v>
      </c>
      <c r="G9" s="903"/>
      <c r="H9" s="904"/>
      <c r="I9" s="906"/>
      <c r="J9" s="904"/>
    </row>
    <row ht="12.95" customHeight="1" r="10" spans="1:10">
      <c r="B10" s="2003"/>
      <c r="C10" s="2001"/>
      <c r="D10" s="2030"/>
      <c r="E10" s="2001"/>
      <c r="G10" s="2009"/>
      <c r="H10" s="2011" t="s">
        <v>2097</v>
      </c>
      <c r="I10" s="2006" t="s">
        <v>2108</v>
      </c>
      <c r="J10" s="2011" t="s">
        <v>2098</v>
      </c>
    </row>
    <row ht="12.95" customHeight="1" r="11" spans="1:10">
      <c r="B11" s="2003" t="s">
        <v>1353</v>
      </c>
      <c r="C11" s="2001" t="s">
        <v>30</v>
      </c>
      <c r="D11" s="2030" t="s">
        <v>2139</v>
      </c>
      <c r="E11" s="2001" t="s">
        <v>30</v>
      </c>
      <c r="G11" s="2015"/>
      <c r="H11" s="2031"/>
      <c r="I11" s="2006"/>
      <c r="J11" s="2031"/>
    </row>
    <row ht="12.95" customHeight="1" r="12" spans="1:10">
      <c r="B12" s="2003"/>
      <c r="C12" s="2001"/>
      <c r="D12" s="2030"/>
      <c r="E12" s="2001"/>
      <c r="G12" s="2010"/>
      <c r="H12" s="2012"/>
      <c r="I12" s="2006"/>
      <c r="J12" s="2012"/>
    </row>
    <row ht="12.95" customHeight="1" r="13" spans="1:10">
      <c r="B13" s="2003" t="s">
        <v>2101</v>
      </c>
      <c r="C13" s="2001" t="s">
        <v>30</v>
      </c>
      <c r="D13" s="2030" t="s">
        <v>2140</v>
      </c>
      <c r="E13" s="2001" t="s">
        <v>30</v>
      </c>
      <c r="G13" s="2003" t="s">
        <v>2120</v>
      </c>
      <c r="H13" s="2001" t="s">
        <v>30</v>
      </c>
      <c r="I13" s="2030" t="s">
        <v>2150</v>
      </c>
      <c r="J13" s="2001" t="s">
        <v>30</v>
      </c>
    </row>
    <row ht="12.95" customHeight="1" r="14" spans="1:10">
      <c r="B14" s="2003"/>
      <c r="C14" s="2001"/>
      <c r="D14" s="2030"/>
      <c r="E14" s="2001"/>
      <c r="G14" s="2003"/>
      <c r="H14" s="2001"/>
      <c r="I14" s="2030"/>
      <c r="J14" s="2001"/>
    </row>
    <row ht="12.95" customHeight="1" r="15" spans="1:10" s="898" customFormat="1">
      <c r="B15" s="899"/>
      <c r="C15" s="900"/>
      <c r="D15" s="901"/>
      <c r="E15" s="900"/>
      <c r="G15" s="903"/>
      <c r="H15" s="904"/>
      <c r="I15" s="906"/>
      <c r="J15" s="904"/>
    </row>
    <row ht="12.95" customHeight="1" r="16" spans="1:10" s="898" customFormat="1">
      <c r="B16" s="2009"/>
      <c r="C16" s="2011" t="s">
        <v>2097</v>
      </c>
      <c r="D16" s="2013" t="s">
        <v>2100</v>
      </c>
      <c r="E16" s="2011" t="s">
        <v>2098</v>
      </c>
      <c r="G16" s="2009"/>
      <c r="H16" s="2011" t="s">
        <v>2097</v>
      </c>
      <c r="I16" s="2013" t="s">
        <v>2115</v>
      </c>
      <c r="J16" s="2011" t="s">
        <v>2098</v>
      </c>
    </row>
    <row ht="12.95" customHeight="1" r="17" spans="2:10" s="898" customFormat="1">
      <c r="B17" s="2010"/>
      <c r="C17" s="2012"/>
      <c r="D17" s="2014"/>
      <c r="E17" s="2012"/>
      <c r="G17" s="2010"/>
      <c r="H17" s="2012"/>
      <c r="I17" s="2014"/>
      <c r="J17" s="2012"/>
    </row>
    <row ht="12.95" customHeight="1" r="18" spans="2:10" s="898" customFormat="1">
      <c r="B18" s="2003" t="s">
        <v>2103</v>
      </c>
      <c r="C18" s="2001" t="s">
        <v>30</v>
      </c>
      <c r="D18" s="2030" t="s">
        <v>2141</v>
      </c>
      <c r="E18" s="2001" t="s">
        <v>30</v>
      </c>
      <c r="G18" s="2009" t="s">
        <v>2123</v>
      </c>
      <c r="H18" s="2016" t="s">
        <v>30</v>
      </c>
      <c r="I18" s="2028" t="s">
        <v>2151</v>
      </c>
      <c r="J18" s="2016" t="s">
        <v>30</v>
      </c>
    </row>
    <row ht="12.95" customHeight="1" r="19" spans="2:10" s="898" customFormat="1">
      <c r="B19" s="2003"/>
      <c r="C19" s="2001"/>
      <c r="D19" s="2030"/>
      <c r="E19" s="2001"/>
      <c r="G19" s="2015"/>
      <c r="H19" s="2017"/>
      <c r="I19" s="2023"/>
      <c r="J19" s="2017"/>
    </row>
    <row ht="12.95" customHeight="1" r="20" spans="2:10" s="898" customFormat="1">
      <c r="B20" s="2009" t="s">
        <v>2104</v>
      </c>
      <c r="C20" s="2016" t="s">
        <v>30</v>
      </c>
      <c r="D20" s="2028" t="s">
        <v>2142</v>
      </c>
      <c r="E20" s="2016" t="s">
        <v>30</v>
      </c>
      <c r="G20" s="2010"/>
      <c r="H20" s="2018"/>
      <c r="I20" s="2024"/>
      <c r="J20" s="2018"/>
    </row>
    <row ht="12.95" customHeight="1" r="21" spans="2:10" s="898" customFormat="1">
      <c r="B21" s="2015"/>
      <c r="C21" s="2017"/>
      <c r="D21" s="2023"/>
      <c r="E21" s="2017"/>
      <c r="G21" s="2009" t="s">
        <v>2122</v>
      </c>
      <c r="H21" s="2016" t="s">
        <v>30</v>
      </c>
      <c r="I21" s="2028" t="s">
        <v>2152</v>
      </c>
      <c r="J21" s="2016" t="s">
        <v>30</v>
      </c>
    </row>
    <row ht="12.95" customHeight="1" r="22" spans="2:10" s="898" customFormat="1">
      <c r="B22" s="2010"/>
      <c r="C22" s="2018"/>
      <c r="D22" s="2024"/>
      <c r="E22" s="2018"/>
      <c r="G22" s="2015"/>
      <c r="H22" s="2017"/>
      <c r="I22" s="2023"/>
      <c r="J22" s="2017"/>
    </row>
    <row ht="12.95" customHeight="1" r="23" spans="2:10" s="898" customFormat="1">
      <c r="B23" s="2009" t="s">
        <v>2105</v>
      </c>
      <c r="C23" s="2016" t="s">
        <v>30</v>
      </c>
      <c r="D23" s="2028" t="s">
        <v>2143</v>
      </c>
      <c r="E23" s="2016" t="s">
        <v>30</v>
      </c>
      <c r="G23" s="2010"/>
      <c r="H23" s="2018"/>
      <c r="I23" s="2024"/>
      <c r="J23" s="2018"/>
    </row>
    <row ht="12.95" customHeight="1" r="24" spans="2:10" s="898" customFormat="1">
      <c r="B24" s="2015"/>
      <c r="C24" s="2017"/>
      <c r="D24" s="2023"/>
      <c r="E24" s="2017"/>
      <c r="G24" s="903"/>
      <c r="H24" s="904"/>
      <c r="I24" s="905"/>
      <c r="J24" s="904"/>
    </row>
    <row ht="12.95" customHeight="1" r="25" spans="2:10" s="898" customFormat="1">
      <c r="B25" s="2010"/>
      <c r="C25" s="2018"/>
      <c r="D25" s="2024"/>
      <c r="E25" s="2018"/>
      <c r="G25" s="2003"/>
      <c r="H25" s="2005" t="s">
        <v>2097</v>
      </c>
      <c r="I25" s="2006" t="s">
        <v>2118</v>
      </c>
      <c r="J25" s="2005" t="s">
        <v>2098</v>
      </c>
    </row>
    <row ht="12.95" customHeight="1" r="26" spans="2:10" s="898" customFormat="1">
      <c r="B26" s="2003" t="s">
        <v>2110</v>
      </c>
      <c r="C26" s="2001" t="s">
        <v>30</v>
      </c>
      <c r="D26" s="2030" t="s">
        <v>2144</v>
      </c>
      <c r="E26" s="2001" t="s">
        <v>30</v>
      </c>
      <c r="G26" s="2003"/>
      <c r="H26" s="2005"/>
      <c r="I26" s="2006"/>
      <c r="J26" s="2005"/>
    </row>
    <row ht="12.95" customHeight="1" r="27" spans="2:10" s="898" customFormat="1">
      <c r="B27" s="2003"/>
      <c r="C27" s="2001"/>
      <c r="D27" s="2030"/>
      <c r="E27" s="2001"/>
      <c r="G27" s="2009" t="s">
        <v>2153</v>
      </c>
      <c r="H27" s="2016" t="s">
        <v>30</v>
      </c>
      <c r="I27" s="2028" t="s">
        <v>2119</v>
      </c>
      <c r="J27" s="2016" t="s">
        <v>30</v>
      </c>
    </row>
    <row ht="12.95" customHeight="1" r="28" spans="2:10" s="898" customFormat="1">
      <c r="B28" s="2003" t="s">
        <v>2113</v>
      </c>
      <c r="C28" s="2001" t="s">
        <v>30</v>
      </c>
      <c r="D28" s="2030" t="s">
        <v>2145</v>
      </c>
      <c r="E28" s="2001" t="s">
        <v>30</v>
      </c>
      <c r="G28" s="2015"/>
      <c r="H28" s="2017"/>
      <c r="I28" s="2023"/>
      <c r="J28" s="2017"/>
    </row>
    <row ht="12.95" customHeight="1" r="29" spans="2:10" s="898" customFormat="1">
      <c r="B29" s="2003"/>
      <c r="C29" s="2001"/>
      <c r="D29" s="2030"/>
      <c r="E29" s="2001"/>
      <c r="G29" s="2010"/>
      <c r="H29" s="2018"/>
      <c r="I29" s="2024"/>
      <c r="J29" s="2018"/>
    </row>
    <row ht="12.95" customHeight="1" r="30" spans="2:10" s="898" customFormat="1">
      <c r="B30" s="899"/>
      <c r="C30" s="900"/>
      <c r="D30" s="901"/>
      <c r="E30" s="900"/>
      <c r="G30" s="2007" t="s">
        <v>2154</v>
      </c>
      <c r="H30" s="2001" t="s">
        <v>30</v>
      </c>
      <c r="I30" s="2008" t="s">
        <v>2121</v>
      </c>
      <c r="J30" s="2001" t="s">
        <v>30</v>
      </c>
    </row>
    <row ht="12.95" customHeight="1" r="31" spans="2:10" s="898" customFormat="1">
      <c r="B31" s="2009"/>
      <c r="C31" s="2011" t="s">
        <v>2097</v>
      </c>
      <c r="D31" s="2013" t="s">
        <v>2102</v>
      </c>
      <c r="E31" s="2011" t="s">
        <v>2098</v>
      </c>
      <c r="G31" s="2007"/>
      <c r="H31" s="2001"/>
      <c r="I31" s="2008"/>
      <c r="J31" s="2001"/>
    </row>
    <row ht="12.95" customHeight="1" r="32" spans="2:10" s="898" customFormat="1">
      <c r="B32" s="2010"/>
      <c r="C32" s="2012"/>
      <c r="D32" s="2014"/>
      <c r="E32" s="2012"/>
      <c r="G32" s="2007" t="s">
        <v>2155</v>
      </c>
      <c r="H32" s="2001" t="s">
        <v>30</v>
      </c>
      <c r="I32" s="2008" t="s">
        <v>2156</v>
      </c>
      <c r="J32" s="2001" t="s">
        <v>30</v>
      </c>
    </row>
    <row ht="12.95" customHeight="1" r="33" spans="2:10" s="898" customFormat="1">
      <c r="B33" s="2009" t="s">
        <v>2148</v>
      </c>
      <c r="C33" s="2016" t="s">
        <v>30</v>
      </c>
      <c r="D33" s="2034" t="s">
        <v>2146</v>
      </c>
      <c r="E33" s="2016" t="s">
        <v>30</v>
      </c>
      <c r="G33" s="2007"/>
      <c r="H33" s="2001"/>
      <c r="I33" s="2008"/>
      <c r="J33" s="2001"/>
    </row>
    <row ht="12.95" customHeight="1" r="34" spans="2:10" s="898" customFormat="1">
      <c r="B34" s="2015"/>
      <c r="C34" s="2017"/>
      <c r="D34" s="2020"/>
      <c r="E34" s="2017"/>
      <c r="G34" s="2025" t="s">
        <v>2148</v>
      </c>
      <c r="H34" s="2016" t="s">
        <v>30</v>
      </c>
      <c r="I34" s="2022" t="s">
        <v>2131</v>
      </c>
      <c r="J34" s="2016" t="s">
        <v>30</v>
      </c>
    </row>
    <row ht="12.95" customHeight="1" r="35" spans="2:10" s="898" customFormat="1">
      <c r="B35" s="2010"/>
      <c r="C35" s="2018"/>
      <c r="D35" s="2021"/>
      <c r="E35" s="2018"/>
      <c r="G35" s="2026"/>
      <c r="H35" s="2017"/>
      <c r="I35" s="2023"/>
      <c r="J35" s="2017"/>
    </row>
    <row ht="12.95" customHeight="1" r="36" spans="2:10" s="898" customFormat="1">
      <c r="B36" s="2003" t="s">
        <v>2116</v>
      </c>
      <c r="C36" s="2001" t="s">
        <v>30</v>
      </c>
      <c r="D36" s="2004" t="s">
        <v>2147</v>
      </c>
      <c r="E36" s="2001" t="s">
        <v>30</v>
      </c>
      <c r="G36" s="2026"/>
      <c r="H36" s="2017"/>
      <c r="I36" s="2023"/>
      <c r="J36" s="2017"/>
    </row>
    <row ht="12.95" customHeight="1" r="37" spans="2:10" s="898" customFormat="1">
      <c r="B37" s="2003"/>
      <c r="C37" s="2001"/>
      <c r="D37" s="2002"/>
      <c r="E37" s="2001"/>
      <c r="G37" s="2027"/>
      <c r="H37" s="2018"/>
      <c r="I37" s="2024"/>
      <c r="J37" s="2018"/>
    </row>
    <row ht="12.95" customHeight="1" r="38" spans="2:10" s="898" customFormat="1">
      <c r="B38" s="2003"/>
      <c r="C38" s="2001"/>
      <c r="D38" s="2002"/>
      <c r="E38" s="2001"/>
      <c r="G38" s="2007" t="s">
        <v>2157</v>
      </c>
      <c r="H38" s="2001" t="s">
        <v>30</v>
      </c>
      <c r="I38" s="2008" t="s">
        <v>2124</v>
      </c>
      <c r="J38" s="2001" t="s">
        <v>30</v>
      </c>
    </row>
    <row ht="12.75" customHeight="1" r="39" spans="2:10" s="898" customFormat="1">
      <c r="B39" s="899"/>
      <c r="C39" s="900"/>
      <c r="D39" s="902"/>
      <c r="E39" s="900"/>
      <c r="G39" s="2007"/>
      <c r="H39" s="2001"/>
      <c r="I39" s="2008"/>
      <c r="J39" s="2001"/>
    </row>
    <row ht="12.75" customHeight="1" r="40" spans="2:10" s="898" customFormat="1">
      <c r="B40" s="899"/>
      <c r="C40" s="900"/>
      <c r="D40" s="902"/>
      <c r="E40" s="900"/>
      <c r="G40" s="899"/>
      <c r="H40" s="900"/>
      <c r="I40" s="907"/>
      <c r="J40" s="900"/>
    </row>
    <row r="41" spans="2:10">
      <c r="B41" s="2000" t="s">
        <v>2133</v>
      </c>
      <c r="C41" s="2000"/>
      <c r="D41" s="2000"/>
      <c r="E41" s="2000"/>
      <c r="F41" s="2000"/>
      <c r="G41" s="2000"/>
      <c r="H41" s="2000"/>
      <c r="I41" s="2000"/>
    </row>
    <row ht="35.25" customHeight="1" r="42" spans="2:10">
      <c r="B42" s="1505" t="s">
        <v>2134</v>
      </c>
      <c r="C42" s="1505"/>
      <c r="D42" s="1505"/>
      <c r="E42" s="1505"/>
      <c r="F42" s="1505"/>
      <c r="G42" s="1505"/>
      <c r="H42" s="1505"/>
      <c r="I42" s="1505"/>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sheetViews>
    <sheetView topLeftCell="G1" workbookViewId="0" view="pageBreakPreview" zoomScaleNormal="100" zoomScaleSheetLayoutView="100">
      <selection pane="topLeft" activeCell="D17" sqref="D17:F18"/>
    </sheetView>
  </sheetViews>
  <sheetFormatPr baseColWidth="8" defaultColWidth="4.125" defaultRowHeight="18"/>
  <cols>
    <col min="1" max="1" width="1.875" style="351" customWidth="1"/>
    <col min="2" max="2" width="4.625" style="351" customWidth="1"/>
    <col min="3" max="3" width="7.25" style="351" customWidth="1"/>
    <col min="4" max="4" width="3.5" style="351" customWidth="1"/>
    <col min="5" max="5" width="11.5" style="351" customWidth="1"/>
    <col min="6" max="6" width="10.5" style="351" customWidth="1"/>
    <col min="7" max="7" width="7.75" style="351" customWidth="1"/>
    <col min="8" max="8" width="3.5" style="351" customWidth="1"/>
    <col min="9" max="9" width="7.375" style="351" customWidth="1"/>
    <col min="10" max="10" width="3.5" style="351" customWidth="1"/>
    <col min="11" max="11" width="8" style="351" customWidth="1"/>
    <col min="12" max="12" width="15.25" style="351" customWidth="1"/>
    <col min="13" max="13" width="7.375" style="351" customWidth="1"/>
    <col min="14" max="14" width="12.25" style="351" customWidth="1"/>
    <col min="15" max="15" width="2.625" style="351" customWidth="1"/>
    <col min="16" max="16" width="5.875" style="351" customWidth="1"/>
    <col min="17" max="122" width="4.625" style="351" customWidth="1"/>
    <col min="123" max="255" width="8.625" style="351" customWidth="1"/>
    <col min="256" max="16384" width="4.125" style="351" customWidth="1"/>
  </cols>
  <sheetData>
    <row ht="24.4" customHeight="1" r="2" spans="1:34">
      <c r="B2" s="2036" t="s">
        <v>966</v>
      </c>
      <c r="C2" s="2037"/>
      <c r="D2" s="2037"/>
      <c r="E2" s="2037"/>
      <c r="F2" s="2037"/>
      <c r="G2" s="2037"/>
      <c r="H2" s="2037"/>
      <c r="I2" s="2037"/>
      <c r="J2" s="2037"/>
      <c r="K2" s="2037"/>
      <c r="L2" s="2037"/>
      <c r="M2" s="2037"/>
      <c r="N2" s="2038"/>
    </row>
    <row ht="21.75" customHeight="1" r="3" spans="1:34">
      <c r="B3" s="353"/>
      <c r="C3" s="353"/>
      <c r="D3" s="353"/>
      <c r="E3" s="353"/>
    </row>
    <row ht="19.7" customHeight="1" r="4" spans="1:34">
      <c r="A4" s="354" t="s">
        <v>946</v>
      </c>
      <c r="B4" s="355"/>
      <c r="C4" s="355"/>
      <c r="D4" s="355"/>
      <c r="E4" s="355"/>
      <c r="F4" s="355"/>
      <c r="G4" s="355"/>
      <c r="H4" s="355"/>
      <c r="I4" s="355"/>
    </row>
    <row ht="20.25" customHeight="1" r="5" spans="1:34">
      <c r="A5" s="354"/>
      <c r="B5" s="349" t="s">
        <v>967</v>
      </c>
      <c r="C5" s="349"/>
      <c r="F5" s="356"/>
      <c r="G5" s="356"/>
      <c r="H5" s="357"/>
      <c r="I5" s="357"/>
    </row>
    <row ht="30.75" customHeight="1" r="6" spans="1:34">
      <c r="A6" s="358"/>
      <c r="B6" s="2039" t="str">
        <f>はじめに!D5</f>
        <v>あいうえお集落協定</v>
      </c>
      <c r="C6" s="2040"/>
      <c r="D6" s="2040"/>
      <c r="E6" s="2040"/>
      <c r="F6" s="2040"/>
      <c r="G6" s="2040"/>
      <c r="H6" s="2040"/>
      <c r="I6" s="2040"/>
      <c r="J6" s="2040"/>
      <c r="K6" s="2040"/>
      <c r="L6" s="2040"/>
      <c r="M6" s="2041"/>
    </row>
    <row ht="20.1" customHeight="1" r="7" spans="1:34">
      <c r="A7" s="358"/>
      <c r="B7" s="359"/>
      <c r="C7" s="359"/>
      <c r="D7" s="360"/>
      <c r="E7" s="360"/>
      <c r="F7" s="360"/>
      <c r="G7" s="360"/>
      <c r="H7" s="361"/>
      <c r="I7" s="361"/>
      <c r="J7" s="360"/>
      <c r="K7" s="360"/>
      <c r="L7" s="360"/>
      <c r="M7" s="362"/>
    </row>
    <row ht="22.5" customHeight="1" r="8" spans="1:34" s="349" customFormat="1">
      <c r="A8" s="354"/>
      <c r="B8" s="349" t="s">
        <v>968</v>
      </c>
      <c r="M8" s="350"/>
      <c r="N8" s="350"/>
      <c r="Q8" s="363"/>
    </row>
    <row ht="24" customHeight="1" r="9" spans="1:34">
      <c r="A9" s="358"/>
      <c r="B9" s="2042" t="s">
        <v>969</v>
      </c>
      <c r="C9" s="2042"/>
      <c r="D9" s="2042"/>
      <c r="E9" s="2042"/>
      <c r="F9" s="2043" t="s">
        <v>970</v>
      </c>
      <c r="G9" s="2043"/>
      <c r="H9" s="2043"/>
      <c r="I9" s="2043"/>
      <c r="J9" s="2043"/>
      <c r="K9" s="2043"/>
      <c r="L9" s="2043"/>
    </row>
    <row ht="24" customHeight="1" r="10" spans="1:34">
      <c r="A10" s="358"/>
      <c r="B10" s="2042" t="s">
        <v>971</v>
      </c>
      <c r="C10" s="2042"/>
      <c r="D10" s="2042"/>
      <c r="E10" s="2042"/>
      <c r="F10" s="2044"/>
      <c r="G10" s="2044"/>
      <c r="H10" s="2044"/>
      <c r="I10" s="2044"/>
      <c r="J10" s="2044"/>
      <c r="K10" s="2044"/>
      <c r="L10" s="2044"/>
    </row>
    <row ht="24" customHeight="1" r="11" spans="1:34">
      <c r="A11" s="358"/>
      <c r="B11" s="2042" t="s">
        <v>972</v>
      </c>
      <c r="C11" s="2042"/>
      <c r="D11" s="2042"/>
      <c r="E11" s="2042"/>
      <c r="F11" s="2044"/>
      <c r="G11" s="2044"/>
      <c r="H11" s="2044"/>
      <c r="I11" s="2044"/>
      <c r="J11" s="2044"/>
      <c r="K11" s="2044"/>
      <c r="L11" s="2044"/>
    </row>
    <row ht="24" customHeight="1" r="12" spans="1:34">
      <c r="A12" s="358"/>
      <c r="B12" s="2042" t="s">
        <v>973</v>
      </c>
      <c r="C12" s="2042"/>
      <c r="D12" s="2042"/>
      <c r="E12" s="2042"/>
      <c r="F12" s="2044"/>
      <c r="G12" s="2044"/>
      <c r="H12" s="2044"/>
      <c r="I12" s="2044"/>
      <c r="J12" s="2044"/>
      <c r="K12" s="2044"/>
      <c r="L12" s="2044"/>
    </row>
    <row ht="94.5" customHeight="1" r="13" spans="1:34">
      <c r="A13" s="358"/>
      <c r="B13" s="2045" t="s">
        <v>947</v>
      </c>
      <c r="C13" s="2045"/>
      <c r="D13" s="2045"/>
      <c r="E13" s="2045"/>
      <c r="F13" s="2045"/>
      <c r="G13" s="2045"/>
      <c r="H13" s="2045"/>
      <c r="I13" s="2045"/>
      <c r="J13" s="2045"/>
      <c r="K13" s="2045"/>
      <c r="L13" s="204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ht="20.1" customHeight="1" r="14" spans="1:34">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ht="22.5" customHeight="1" r="15" spans="1:34" s="349" customFormat="1">
      <c r="A15" s="354"/>
      <c r="B15" s="349" t="s">
        <v>948</v>
      </c>
      <c r="M15" s="350"/>
      <c r="N15" s="350"/>
      <c r="Q15" s="363"/>
    </row>
    <row ht="24" customHeight="1" r="16" spans="1:34" thickBot="1">
      <c r="A16" s="358"/>
      <c r="B16" s="2035" t="s">
        <v>949</v>
      </c>
      <c r="C16" s="2035"/>
      <c r="D16" s="2035" t="s">
        <v>950</v>
      </c>
      <c r="E16" s="2035"/>
      <c r="F16" s="2035"/>
      <c r="G16" s="2035" t="s">
        <v>951</v>
      </c>
      <c r="H16" s="2035"/>
      <c r="I16" s="2035"/>
      <c r="J16" s="2035"/>
      <c r="K16" s="2035"/>
      <c r="L16" s="2035" t="s">
        <v>952</v>
      </c>
      <c r="M16" s="2035"/>
    </row>
    <row ht="47.65" customHeight="1" r="17" spans="1:34" thickTop="1">
      <c r="A17" s="358"/>
      <c r="B17" s="2046" t="s">
        <v>1126</v>
      </c>
      <c r="C17" s="2047"/>
      <c r="D17" s="2050" t="s">
        <v>953</v>
      </c>
      <c r="E17" s="2050"/>
      <c r="F17" s="2050"/>
      <c r="G17" s="2050" t="s">
        <v>954</v>
      </c>
      <c r="H17" s="2050"/>
      <c r="I17" s="2050"/>
      <c r="J17" s="2050"/>
      <c r="K17" s="2050"/>
      <c r="L17" s="2050" t="s">
        <v>955</v>
      </c>
      <c r="M17" s="2050"/>
    </row>
    <row ht="85.9" customHeight="1" r="18" spans="1:34">
      <c r="A18" s="358"/>
      <c r="B18" s="2048"/>
      <c r="C18" s="2049"/>
      <c r="D18" s="2042"/>
      <c r="E18" s="2042"/>
      <c r="F18" s="2042"/>
      <c r="G18" s="2042" t="s">
        <v>956</v>
      </c>
      <c r="H18" s="2042"/>
      <c r="I18" s="2042"/>
      <c r="J18" s="2042"/>
      <c r="K18" s="2042"/>
      <c r="L18" s="2042"/>
      <c r="M18" s="2042"/>
    </row>
    <row ht="43.15" customHeight="1" r="19" spans="1:34">
      <c r="A19" s="358"/>
      <c r="B19" s="2051" t="s">
        <v>1126</v>
      </c>
      <c r="C19" s="2052"/>
      <c r="D19" s="2042" t="s">
        <v>957</v>
      </c>
      <c r="E19" s="2042"/>
      <c r="F19" s="2042"/>
      <c r="G19" s="2042" t="s">
        <v>958</v>
      </c>
      <c r="H19" s="2042"/>
      <c r="I19" s="2042"/>
      <c r="J19" s="2042"/>
      <c r="K19" s="2042"/>
      <c r="L19" s="2042" t="s">
        <v>959</v>
      </c>
      <c r="M19" s="2042"/>
    </row>
    <row ht="62.65" customHeight="1" r="20" spans="1:34">
      <c r="A20" s="358"/>
      <c r="B20" s="2053"/>
      <c r="C20" s="2054"/>
      <c r="D20" s="2042"/>
      <c r="E20" s="2042"/>
      <c r="F20" s="2042"/>
      <c r="G20" s="2042" t="s">
        <v>960</v>
      </c>
      <c r="H20" s="2042"/>
      <c r="I20" s="2042"/>
      <c r="J20" s="2042"/>
      <c r="K20" s="2042"/>
      <c r="L20" s="2042" t="s">
        <v>961</v>
      </c>
      <c r="M20" s="2042"/>
    </row>
    <row ht="68.25" customHeight="1" r="21" spans="1:34">
      <c r="A21" s="358"/>
      <c r="B21" s="2055" t="s">
        <v>1126</v>
      </c>
      <c r="C21" s="2055"/>
      <c r="D21" s="2042" t="s">
        <v>962</v>
      </c>
      <c r="E21" s="2042"/>
      <c r="F21" s="2042"/>
      <c r="G21" s="2042" t="s">
        <v>963</v>
      </c>
      <c r="H21" s="2042"/>
      <c r="I21" s="2042"/>
      <c r="J21" s="2042"/>
      <c r="K21" s="2042"/>
      <c r="L21" s="2042" t="s">
        <v>964</v>
      </c>
      <c r="M21" s="2042"/>
    </row>
    <row ht="288" customHeight="1" r="22" spans="1:34">
      <c r="A22" s="358"/>
      <c r="B22" s="2045" t="s">
        <v>965</v>
      </c>
      <c r="C22" s="2045"/>
      <c r="D22" s="2045"/>
      <c r="E22" s="2045"/>
      <c r="F22" s="2045"/>
      <c r="G22" s="2045"/>
      <c r="H22" s="2045"/>
      <c r="I22" s="2045"/>
      <c r="J22" s="2045"/>
      <c r="K22" s="2045"/>
      <c r="L22" s="2045"/>
      <c r="M22" s="2045"/>
      <c r="N22" s="352"/>
      <c r="O22" s="352"/>
      <c r="P22" s="352"/>
      <c r="Q22" s="352"/>
      <c r="R22" s="352"/>
      <c r="S22" s="352"/>
      <c r="T22" s="352"/>
      <c r="U22" s="352"/>
      <c r="V22" s="352"/>
      <c r="W22" s="352"/>
      <c r="X22" s="352"/>
      <c r="Y22" s="352"/>
      <c r="Z22" s="352"/>
      <c r="AA22" s="352"/>
      <c r="AB22" s="352"/>
      <c r="AC22" s="352"/>
      <c r="AD22" s="352"/>
      <c r="AE22" s="352"/>
      <c r="AF22" s="352"/>
      <c r="AG22" s="352"/>
      <c r="AH22" s="352"/>
    </row>
    <row ht="20.1" customHeight="1" r="23" spans="1:34">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sheetViews>
    <sheetView topLeftCell="A58" zoomScale="125" workbookViewId="0" view="pageBreakPreview" zoomScaleNormal="100" zoomScaleSheetLayoutView="100">
      <selection pane="topLeft" activeCell="M64" sqref="M64"/>
    </sheetView>
  </sheetViews>
  <sheetFormatPr baseColWidth="8" defaultColWidth="4.125" defaultRowHeight="18"/>
  <cols>
    <col min="1" max="1" width="1.875" style="351" customWidth="1"/>
    <col min="2" max="3" width="9.625" style="351" customWidth="1"/>
    <col min="4" max="4" width="7.5" style="351" customWidth="1"/>
    <col min="5" max="5" width="9" style="351" customWidth="1"/>
    <col min="6" max="6" width="8.5" style="351" customWidth="1"/>
    <col min="7" max="7" width="7.5" style="351" customWidth="1"/>
    <col min="8" max="14" width="9.625" style="351" customWidth="1"/>
    <col min="15" max="15" width="2.625" style="351" customWidth="1"/>
    <col min="16" max="16" width="5.875" style="351" customWidth="1"/>
    <col min="17" max="122" width="4.625" style="351" customWidth="1"/>
    <col min="123" max="255" width="8.625" style="351" customWidth="1"/>
    <col min="256" max="16384" width="4.125" style="351" customWidth="1"/>
  </cols>
  <sheetData>
    <row ht="19.7" customHeight="1" r="2" spans="1:34">
      <c r="A2" s="354" t="s">
        <v>974</v>
      </c>
      <c r="B2" s="355"/>
      <c r="C2" s="355"/>
      <c r="D2" s="355"/>
      <c r="E2" s="355"/>
      <c r="F2" s="355"/>
      <c r="G2" s="355"/>
      <c r="H2" s="355"/>
      <c r="I2" s="355"/>
    </row>
    <row ht="66.95" customHeight="1" r="3" spans="1:34">
      <c r="A3" s="358"/>
      <c r="B3" s="2056" t="s">
        <v>975</v>
      </c>
      <c r="C3" s="2056"/>
      <c r="D3" s="2056"/>
      <c r="E3" s="2056"/>
      <c r="F3" s="2056"/>
      <c r="G3" s="2056"/>
      <c r="H3" s="2056"/>
      <c r="I3" s="2056"/>
      <c r="J3" s="2056"/>
      <c r="K3" s="2056"/>
      <c r="L3" s="2056"/>
      <c r="M3" s="2056"/>
      <c r="N3" s="2056"/>
      <c r="O3" s="352"/>
      <c r="P3" s="352"/>
      <c r="Q3" s="352"/>
      <c r="R3" s="352"/>
      <c r="S3" s="352"/>
      <c r="T3" s="352"/>
      <c r="U3" s="352"/>
      <c r="V3" s="352"/>
      <c r="W3" s="352"/>
      <c r="X3" s="352"/>
      <c r="Y3" s="352"/>
      <c r="Z3" s="352"/>
      <c r="AA3" s="352"/>
      <c r="AB3" s="352"/>
      <c r="AC3" s="352"/>
      <c r="AD3" s="352"/>
      <c r="AE3" s="352"/>
      <c r="AF3" s="352"/>
      <c r="AG3" s="352"/>
      <c r="AH3" s="352"/>
    </row>
    <row ht="20.1" customHeight="1" r="4" spans="1:34">
      <c r="A4" s="358"/>
      <c r="B4" s="359"/>
      <c r="C4" s="359"/>
      <c r="D4" s="360"/>
      <c r="E4" s="360"/>
      <c r="F4" s="360"/>
      <c r="G4" s="360"/>
      <c r="H4" s="361"/>
      <c r="I4" s="361"/>
      <c r="J4" s="360"/>
      <c r="K4" s="360"/>
      <c r="L4" s="360"/>
      <c r="M4" s="362"/>
    </row>
    <row ht="20.25" customHeight="1" r="5" spans="1:34">
      <c r="A5" s="354"/>
      <c r="B5" s="349" t="s">
        <v>976</v>
      </c>
      <c r="C5" s="349"/>
      <c r="F5" s="356"/>
      <c r="G5" s="356"/>
      <c r="H5" s="357"/>
      <c r="I5" s="357"/>
    </row>
    <row ht="30.75" customHeight="1" r="6" spans="1:34">
      <c r="A6" s="358"/>
      <c r="B6" s="2057" t="s">
        <v>977</v>
      </c>
      <c r="C6" s="2058"/>
      <c r="D6" s="2058"/>
      <c r="E6" s="2058"/>
      <c r="F6" s="2058"/>
      <c r="G6" s="2058"/>
      <c r="H6" s="2058"/>
      <c r="I6" s="2058"/>
      <c r="J6" s="2058"/>
      <c r="K6" s="2058"/>
      <c r="L6" s="2058"/>
      <c r="M6" s="2059"/>
    </row>
    <row ht="20.1" customHeight="1" r="7" spans="1:34">
      <c r="A7" s="358"/>
      <c r="B7" s="359"/>
      <c r="C7" s="359"/>
      <c r="D7" s="360"/>
      <c r="E7" s="360"/>
      <c r="F7" s="360"/>
      <c r="G7" s="360"/>
      <c r="H7" s="361"/>
      <c r="I7" s="361"/>
      <c r="J7" s="360"/>
      <c r="K7" s="360"/>
      <c r="L7" s="360"/>
      <c r="M7" s="362"/>
    </row>
    <row ht="22.5" customHeight="1" r="8" spans="1:34" s="349" customFormat="1">
      <c r="A8" s="354"/>
      <c r="B8" s="349" t="s">
        <v>978</v>
      </c>
      <c r="M8" s="350"/>
      <c r="N8" s="350"/>
      <c r="Q8" s="363"/>
    </row>
    <row ht="24" customHeight="1" r="9" spans="1:34">
      <c r="A9" s="358"/>
      <c r="B9" s="2060" t="s">
        <v>979</v>
      </c>
      <c r="C9" s="2060"/>
      <c r="D9" s="2060"/>
      <c r="E9" s="2060"/>
      <c r="F9" s="2061" t="s">
        <v>980</v>
      </c>
      <c r="G9" s="2061"/>
      <c r="H9" s="2061" t="s">
        <v>981</v>
      </c>
      <c r="I9" s="2061"/>
      <c r="J9" s="2061"/>
      <c r="K9" s="2061"/>
      <c r="L9" s="2063" t="s">
        <v>982</v>
      </c>
      <c r="M9" s="2064"/>
    </row>
    <row ht="49.5" customHeight="1" r="10" spans="1:34" thickBot="1">
      <c r="A10" s="358"/>
      <c r="B10" s="2035"/>
      <c r="C10" s="2035"/>
      <c r="D10" s="2035"/>
      <c r="E10" s="2035"/>
      <c r="F10" s="2062"/>
      <c r="G10" s="2062"/>
      <c r="H10" s="2065" t="s">
        <v>983</v>
      </c>
      <c r="I10" s="2065"/>
      <c r="J10" s="2065" t="s">
        <v>984</v>
      </c>
      <c r="K10" s="2065"/>
      <c r="L10" s="365" t="s">
        <v>985</v>
      </c>
      <c r="M10" s="366" t="s">
        <v>986</v>
      </c>
    </row>
    <row ht="24" customHeight="1" r="11" spans="1:34" thickTop="1">
      <c r="A11" s="358"/>
      <c r="B11" s="2070" t="str">
        <f>"（自協定）"&amp;はじめに!D5</f>
        <v>（自協定）あいうえお集落協定</v>
      </c>
      <c r="C11" s="2070" t="s">
        <v>987</v>
      </c>
      <c r="D11" s="2070" t="s">
        <v>987</v>
      </c>
      <c r="E11" s="2070" t="s">
        <v>987</v>
      </c>
      <c r="F11" s="2071">
        <f>別紙１④!$C$63/100</f>
        <v>383.46</v>
      </c>
      <c r="G11" s="2071"/>
      <c r="H11" s="2072"/>
      <c r="I11" s="2072"/>
      <c r="J11" s="2072"/>
      <c r="K11" s="2072"/>
      <c r="L11" s="367"/>
      <c r="M11" s="367"/>
    </row>
    <row ht="24" customHeight="1" r="12" spans="1:34">
      <c r="A12" s="358"/>
      <c r="B12" s="2066" t="s">
        <v>988</v>
      </c>
      <c r="C12" s="2066"/>
      <c r="D12" s="2066"/>
      <c r="E12" s="2066"/>
      <c r="F12" s="2067">
        <v>13.7</v>
      </c>
      <c r="G12" s="2067"/>
      <c r="H12" s="2055" t="s">
        <v>1126</v>
      </c>
      <c r="I12" s="2055"/>
      <c r="J12" s="2055" t="s">
        <v>71</v>
      </c>
      <c r="K12" s="2055"/>
      <c r="L12" s="1119" t="s">
        <v>1126</v>
      </c>
      <c r="M12" s="1120"/>
    </row>
    <row ht="24" customHeight="1" r="13" spans="1:34">
      <c r="A13" s="358"/>
      <c r="B13" s="2066" t="s">
        <v>989</v>
      </c>
      <c r="C13" s="2066"/>
      <c r="D13" s="2066"/>
      <c r="E13" s="2066"/>
      <c r="F13" s="2067">
        <v>3.2</v>
      </c>
      <c r="G13" s="2067"/>
      <c r="H13" s="2055" t="s">
        <v>1126</v>
      </c>
      <c r="I13" s="2055"/>
      <c r="J13" s="2055" t="s">
        <v>71</v>
      </c>
      <c r="K13" s="2055"/>
      <c r="L13" s="1120"/>
      <c r="M13" s="1119" t="s">
        <v>1126</v>
      </c>
      <c r="N13" s="1121"/>
    </row>
    <row ht="24" customHeight="1" r="14" spans="1:34">
      <c r="A14" s="358"/>
      <c r="B14" s="2066"/>
      <c r="C14" s="2066"/>
      <c r="D14" s="2066"/>
      <c r="E14" s="2066"/>
      <c r="F14" s="2067"/>
      <c r="G14" s="2067"/>
      <c r="H14" s="2055" t="s">
        <v>71</v>
      </c>
      <c r="I14" s="2055"/>
      <c r="J14" s="2055" t="s">
        <v>71</v>
      </c>
      <c r="K14" s="2055"/>
      <c r="L14" s="1120"/>
      <c r="M14" s="1119"/>
    </row>
    <row ht="24" customHeight="1" r="15" spans="1:34">
      <c r="A15" s="358"/>
      <c r="B15" s="2042" t="s">
        <v>990</v>
      </c>
      <c r="C15" s="2042" t="s">
        <v>990</v>
      </c>
      <c r="D15" s="2042" t="s">
        <v>990</v>
      </c>
      <c r="E15" s="2042" t="s">
        <v>990</v>
      </c>
      <c r="F15" s="2068">
        <f>SUM(F11:G14)</f>
        <v>400.36</v>
      </c>
      <c r="G15" s="2068"/>
      <c r="H15" s="2069"/>
      <c r="I15" s="2069"/>
      <c r="J15" s="2069"/>
      <c r="K15" s="2069"/>
      <c r="L15" s="368"/>
      <c r="M15" s="368"/>
    </row>
    <row ht="27.6" customHeight="1" r="16" spans="1:34">
      <c r="A16" s="358"/>
      <c r="B16" s="2056" t="s">
        <v>991</v>
      </c>
      <c r="C16" s="2056"/>
      <c r="D16" s="2056"/>
      <c r="E16" s="2056"/>
      <c r="F16" s="2056"/>
      <c r="G16" s="2056"/>
      <c r="H16" s="2056"/>
      <c r="I16" s="2056"/>
      <c r="J16" s="2056"/>
      <c r="K16" s="2056"/>
      <c r="L16" s="2056"/>
      <c r="M16" s="2056"/>
      <c r="N16" s="2056"/>
      <c r="O16" s="352"/>
      <c r="P16" s="352"/>
      <c r="Q16" s="352"/>
      <c r="R16" s="352"/>
      <c r="S16" s="352"/>
      <c r="T16" s="352"/>
      <c r="U16" s="352"/>
      <c r="V16" s="352"/>
      <c r="W16" s="352"/>
      <c r="X16" s="352"/>
      <c r="Y16" s="352"/>
      <c r="Z16" s="352"/>
      <c r="AA16" s="352"/>
      <c r="AB16" s="352"/>
      <c r="AC16" s="352"/>
      <c r="AD16" s="352"/>
      <c r="AE16" s="352"/>
      <c r="AF16" s="352"/>
      <c r="AG16" s="352"/>
      <c r="AH16" s="352"/>
    </row>
    <row ht="20.1" customHeight="1" r="17" spans="1:34">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ht="22.5" customHeight="1" r="18" spans="1:34" s="349" customFormat="1">
      <c r="A18" s="354"/>
      <c r="B18" s="349" t="s">
        <v>992</v>
      </c>
      <c r="M18" s="350"/>
      <c r="N18" s="350"/>
      <c r="Q18" s="363"/>
    </row>
    <row ht="24" customHeight="1" r="19" spans="1:34" thickBot="1">
      <c r="A19" s="358"/>
      <c r="B19" s="2035" t="s">
        <v>993</v>
      </c>
      <c r="C19" s="2035"/>
      <c r="D19" s="2062"/>
      <c r="E19" s="2062"/>
      <c r="F19" s="2062"/>
      <c r="G19" s="2062"/>
      <c r="H19" s="2062" t="s">
        <v>993</v>
      </c>
      <c r="I19" s="2062"/>
      <c r="J19" s="2062"/>
      <c r="K19" s="2062"/>
      <c r="L19" s="2062"/>
      <c r="M19" s="2062"/>
    </row>
    <row ht="23.85" customHeight="1" r="20" spans="1:34" thickTop="1">
      <c r="A20" s="358"/>
      <c r="B20" s="2055" t="s">
        <v>71</v>
      </c>
      <c r="C20" s="2055"/>
      <c r="D20" s="2073" t="s">
        <v>994</v>
      </c>
      <c r="E20" s="2073"/>
      <c r="F20" s="2073"/>
      <c r="G20" s="2073"/>
      <c r="H20" s="2055" t="s">
        <v>71</v>
      </c>
      <c r="I20" s="2055"/>
      <c r="J20" s="2074" t="s">
        <v>995</v>
      </c>
      <c r="K20" s="2074"/>
      <c r="L20" s="2074"/>
      <c r="M20" s="2074"/>
    </row>
    <row ht="24" customHeight="1" r="21" spans="1:34">
      <c r="A21" s="358"/>
      <c r="B21" s="2055" t="s">
        <v>1126</v>
      </c>
      <c r="C21" s="2055"/>
      <c r="D21" s="2075" t="s">
        <v>996</v>
      </c>
      <c r="E21" s="2075"/>
      <c r="F21" s="2075"/>
      <c r="G21" s="2075"/>
      <c r="H21" s="2055" t="s">
        <v>1126</v>
      </c>
      <c r="I21" s="2055"/>
      <c r="J21" s="2076" t="s">
        <v>997</v>
      </c>
      <c r="K21" s="2076"/>
      <c r="L21" s="2076"/>
      <c r="M21" s="2076"/>
    </row>
    <row ht="24" customHeight="1" r="22" spans="1:34">
      <c r="A22" s="358"/>
      <c r="B22" s="2055" t="s">
        <v>71</v>
      </c>
      <c r="C22" s="2055"/>
      <c r="D22" s="2075" t="s">
        <v>998</v>
      </c>
      <c r="E22" s="2075"/>
      <c r="F22" s="2075"/>
      <c r="G22" s="2075"/>
      <c r="H22" s="2051" t="s">
        <v>71</v>
      </c>
      <c r="I22" s="2052"/>
      <c r="J22" s="1126" t="s">
        <v>2329</v>
      </c>
      <c r="K22" s="1127"/>
      <c r="L22" s="1127"/>
      <c r="M22" s="1128"/>
    </row>
    <row ht="24" customHeight="1" r="23" spans="1:34">
      <c r="A23" s="358"/>
      <c r="B23" s="2055" t="s">
        <v>1126</v>
      </c>
      <c r="C23" s="2055"/>
      <c r="D23" s="2075" t="s">
        <v>999</v>
      </c>
      <c r="E23" s="2075"/>
      <c r="F23" s="2075"/>
      <c r="G23" s="2075"/>
      <c r="H23" s="2053"/>
      <c r="I23" s="2054"/>
      <c r="J23" s="2077"/>
      <c r="K23" s="2078"/>
      <c r="L23" s="2078"/>
      <c r="M23" s="2079"/>
    </row>
    <row ht="108.4" customHeight="1" r="24" spans="1:34">
      <c r="A24" s="358"/>
      <c r="B24" s="2080" t="s">
        <v>1000</v>
      </c>
      <c r="C24" s="2080"/>
      <c r="D24" s="2080"/>
      <c r="E24" s="2080"/>
      <c r="F24" s="2080"/>
      <c r="G24" s="2080"/>
      <c r="H24" s="2080"/>
      <c r="I24" s="2080"/>
      <c r="J24" s="2080"/>
      <c r="K24" s="2080"/>
      <c r="L24" s="2080"/>
      <c r="M24" s="2080"/>
    </row>
    <row ht="40.15" customHeight="1" r="25" spans="1:34">
      <c r="A25" s="358"/>
      <c r="B25" s="2056" t="s">
        <v>1001</v>
      </c>
      <c r="C25" s="2056"/>
      <c r="D25" s="2056"/>
      <c r="E25" s="2056"/>
      <c r="F25" s="2056"/>
      <c r="G25" s="2056"/>
      <c r="H25" s="2056"/>
      <c r="I25" s="2056"/>
      <c r="J25" s="2056"/>
      <c r="K25" s="2056"/>
      <c r="L25" s="2056"/>
      <c r="M25" s="2056"/>
      <c r="N25" s="352"/>
      <c r="O25" s="352"/>
      <c r="P25" s="352"/>
      <c r="Q25" s="352"/>
      <c r="R25" s="352"/>
      <c r="S25" s="352"/>
      <c r="T25" s="352"/>
      <c r="U25" s="352"/>
      <c r="V25" s="352"/>
      <c r="W25" s="352"/>
      <c r="X25" s="352"/>
      <c r="Y25" s="352"/>
      <c r="Z25" s="352"/>
      <c r="AA25" s="352"/>
      <c r="AB25" s="352"/>
      <c r="AC25" s="352"/>
      <c r="AD25" s="352"/>
      <c r="AE25" s="352"/>
      <c r="AF25" s="352"/>
      <c r="AG25" s="352"/>
      <c r="AH25" s="352"/>
    </row>
    <row ht="20.1" customHeight="1" r="26" spans="1:34">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ht="22.5" customHeight="1" r="27" spans="1:34" s="349" customFormat="1">
      <c r="A27" s="354"/>
      <c r="B27" s="349" t="s">
        <v>1002</v>
      </c>
      <c r="M27" s="350"/>
      <c r="N27" s="350"/>
      <c r="Q27" s="363"/>
    </row>
    <row ht="24" customHeight="1" r="28" spans="1:34" thickBot="1">
      <c r="A28" s="358"/>
      <c r="B28" s="2035" t="s">
        <v>993</v>
      </c>
      <c r="C28" s="2035"/>
      <c r="D28" s="2062" t="s">
        <v>1003</v>
      </c>
      <c r="E28" s="2062"/>
      <c r="F28" s="2062"/>
      <c r="G28" s="2062"/>
      <c r="H28" s="2062" t="s">
        <v>993</v>
      </c>
      <c r="I28" s="2062"/>
      <c r="J28" s="2062" t="s">
        <v>1003</v>
      </c>
      <c r="K28" s="2062"/>
      <c r="L28" s="2062"/>
    </row>
    <row ht="24" customHeight="1" r="29" spans="1:34" thickTop="1">
      <c r="A29" s="358"/>
      <c r="B29" s="2051" t="s">
        <v>1126</v>
      </c>
      <c r="C29" s="2052"/>
      <c r="D29" s="2073" t="s">
        <v>1004</v>
      </c>
      <c r="E29" s="2073"/>
      <c r="F29" s="2073"/>
      <c r="G29" s="2073"/>
      <c r="H29" s="2055" t="s">
        <v>1126</v>
      </c>
      <c r="I29" s="2055"/>
      <c r="J29" s="2074" t="s">
        <v>1005</v>
      </c>
      <c r="K29" s="2074"/>
      <c r="L29" s="2074"/>
    </row>
    <row ht="23.85" customHeight="1" r="30" spans="1:34">
      <c r="A30" s="358"/>
      <c r="B30" s="2053"/>
      <c r="C30" s="2054"/>
      <c r="D30" s="2075"/>
      <c r="E30" s="2075"/>
      <c r="F30" s="2075"/>
      <c r="G30" s="2075"/>
      <c r="H30" s="2055" t="s">
        <v>1126</v>
      </c>
      <c r="I30" s="2055"/>
      <c r="J30" s="2076" t="s">
        <v>1006</v>
      </c>
      <c r="K30" s="2076"/>
      <c r="L30" s="2076"/>
    </row>
    <row ht="39.4" customHeight="1" r="31" spans="1:34">
      <c r="A31" s="358"/>
      <c r="B31" s="2055" t="s">
        <v>71</v>
      </c>
      <c r="C31" s="2055"/>
      <c r="D31" s="2075" t="s">
        <v>1007</v>
      </c>
      <c r="E31" s="2075"/>
      <c r="F31" s="2075"/>
      <c r="G31" s="2075"/>
      <c r="H31" s="2055" t="s">
        <v>1126</v>
      </c>
      <c r="I31" s="2055"/>
      <c r="J31" s="2076" t="s">
        <v>1008</v>
      </c>
      <c r="K31" s="2076"/>
      <c r="L31" s="2076"/>
    </row>
    <row ht="24" customHeight="1" r="32" spans="1:34">
      <c r="A32" s="358"/>
      <c r="B32" s="2055" t="s">
        <v>71</v>
      </c>
      <c r="C32" s="2055"/>
      <c r="D32" s="2075" t="s">
        <v>1009</v>
      </c>
      <c r="E32" s="2075"/>
      <c r="F32" s="2075"/>
      <c r="G32" s="2075"/>
      <c r="H32" s="2055" t="s">
        <v>71</v>
      </c>
      <c r="I32" s="2055"/>
      <c r="J32" s="2076" t="s">
        <v>1010</v>
      </c>
      <c r="K32" s="2076"/>
      <c r="L32" s="2076"/>
    </row>
    <row ht="24" customHeight="1" r="33" spans="1:34">
      <c r="A33" s="358"/>
      <c r="B33" s="2055" t="s">
        <v>71</v>
      </c>
      <c r="C33" s="2055"/>
      <c r="D33" s="2075" t="s">
        <v>1011</v>
      </c>
      <c r="E33" s="2075"/>
      <c r="F33" s="2075"/>
      <c r="G33" s="2075"/>
      <c r="H33" s="2051" t="s">
        <v>71</v>
      </c>
      <c r="I33" s="2052"/>
      <c r="J33" s="1125" t="s">
        <v>2328</v>
      </c>
      <c r="K33" s="1125"/>
      <c r="L33" s="1125"/>
    </row>
    <row ht="24" customHeight="1" r="34" spans="1:34">
      <c r="A34" s="358"/>
      <c r="B34" s="2055" t="s">
        <v>1126</v>
      </c>
      <c r="C34" s="2055"/>
      <c r="D34" s="2075" t="s">
        <v>1012</v>
      </c>
      <c r="E34" s="2075"/>
      <c r="F34" s="2075"/>
      <c r="G34" s="2075"/>
      <c r="H34" s="2053"/>
      <c r="I34" s="2054"/>
      <c r="J34" s="2077"/>
      <c r="K34" s="2078"/>
      <c r="L34" s="2079"/>
    </row>
    <row ht="20.1" customHeight="1" r="35" spans="1:34">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ht="22.5" customHeight="1" r="36" spans="1:34" s="349" customFormat="1">
      <c r="A36" s="354"/>
      <c r="B36" s="349" t="s">
        <v>1013</v>
      </c>
      <c r="M36" s="350"/>
      <c r="N36" s="350"/>
      <c r="Q36" s="363"/>
    </row>
    <row ht="24" customHeight="1" r="37" spans="1:34" thickBot="1">
      <c r="A37" s="358"/>
      <c r="B37" s="2035" t="s">
        <v>993</v>
      </c>
      <c r="C37" s="2035"/>
      <c r="D37" s="2062" t="s">
        <v>1014</v>
      </c>
      <c r="E37" s="2062"/>
      <c r="F37" s="2062"/>
      <c r="G37" s="2062" t="s">
        <v>993</v>
      </c>
      <c r="H37" s="2062"/>
      <c r="I37" s="2081" t="s">
        <v>1014</v>
      </c>
      <c r="J37" s="2082"/>
      <c r="K37" s="2082"/>
      <c r="L37" s="2083"/>
    </row>
    <row ht="24" customHeight="1" r="38" spans="1:34" thickTop="1">
      <c r="A38" s="358"/>
      <c r="B38" s="2055" t="s">
        <v>1126</v>
      </c>
      <c r="C38" s="2055"/>
      <c r="D38" s="2073" t="s">
        <v>1015</v>
      </c>
      <c r="E38" s="2073"/>
      <c r="F38" s="2073"/>
      <c r="G38" s="2055" t="s">
        <v>71</v>
      </c>
      <c r="H38" s="2055"/>
      <c r="I38" s="2084" t="s">
        <v>1016</v>
      </c>
      <c r="J38" s="2085"/>
      <c r="K38" s="2085"/>
      <c r="L38" s="2086"/>
    </row>
    <row ht="23.85" customHeight="1" r="39" spans="1:34">
      <c r="A39" s="358"/>
      <c r="B39" s="2055" t="s">
        <v>1126</v>
      </c>
      <c r="C39" s="2055"/>
      <c r="D39" s="2075" t="s">
        <v>1017</v>
      </c>
      <c r="E39" s="2075"/>
      <c r="F39" s="2075"/>
      <c r="G39" s="2055" t="s">
        <v>71</v>
      </c>
      <c r="H39" s="2055"/>
      <c r="I39" s="916" t="s">
        <v>2330</v>
      </c>
      <c r="J39" s="2087"/>
      <c r="K39" s="2087"/>
      <c r="L39" s="917" t="s">
        <v>2331</v>
      </c>
    </row>
    <row ht="92.65" customHeight="1" r="40" spans="1:34">
      <c r="A40" s="358"/>
      <c r="B40" s="2045" t="s">
        <v>1018</v>
      </c>
      <c r="C40" s="2045"/>
      <c r="D40" s="2045"/>
      <c r="E40" s="2045"/>
      <c r="F40" s="2045"/>
      <c r="G40" s="2045"/>
      <c r="H40" s="2045"/>
      <c r="I40" s="2045"/>
      <c r="J40" s="2045"/>
      <c r="K40" s="2045"/>
      <c r="L40" s="352"/>
      <c r="M40" s="352"/>
      <c r="N40" s="352"/>
    </row>
    <row ht="20.1" customHeight="1" r="41" spans="1:34">
      <c r="A41" s="358"/>
      <c r="B41" s="364"/>
      <c r="C41" s="364"/>
      <c r="D41" s="364"/>
      <c r="E41" s="364"/>
      <c r="F41" s="364"/>
      <c r="G41" s="364"/>
      <c r="H41" s="364"/>
      <c r="I41" s="364"/>
      <c r="J41" s="364"/>
      <c r="K41" s="364"/>
      <c r="L41" s="364"/>
      <c r="M41" s="364"/>
      <c r="N41" s="364"/>
    </row>
    <row ht="22.5" customHeight="1" r="42" spans="1:34" s="349" customFormat="1">
      <c r="A42" s="354"/>
      <c r="B42" s="349" t="s">
        <v>1019</v>
      </c>
      <c r="M42" s="350"/>
      <c r="N42" s="350"/>
      <c r="Q42" s="363"/>
    </row>
    <row ht="24" customHeight="1" r="43" spans="1:34">
      <c r="A43" s="358"/>
      <c r="B43" s="2042" t="s">
        <v>1020</v>
      </c>
      <c r="C43" s="2042"/>
      <c r="D43" s="2042"/>
      <c r="E43" s="2042"/>
      <c r="F43" s="2042"/>
      <c r="G43" s="2042"/>
      <c r="H43" s="2042"/>
      <c r="I43" s="2042"/>
      <c r="J43" s="2042"/>
      <c r="K43" s="2042"/>
      <c r="L43" s="2042"/>
      <c r="M43" s="2042"/>
      <c r="N43" s="2042"/>
    </row>
    <row ht="24" customHeight="1" r="44" spans="1:34">
      <c r="A44" s="358"/>
      <c r="B44" s="2075" t="s">
        <v>950</v>
      </c>
      <c r="C44" s="2075"/>
      <c r="D44" s="2075"/>
      <c r="E44" s="2075"/>
      <c r="F44" s="2075"/>
      <c r="G44" s="2075"/>
      <c r="H44" s="369" t="s">
        <v>1021</v>
      </c>
      <c r="I44" s="369" t="s">
        <v>1022</v>
      </c>
      <c r="J44" s="369" t="s">
        <v>1023</v>
      </c>
      <c r="K44" s="369" t="s">
        <v>1024</v>
      </c>
      <c r="L44" s="369" t="s">
        <v>1025</v>
      </c>
      <c r="M44" s="369" t="s">
        <v>1026</v>
      </c>
      <c r="N44" s="369" t="s">
        <v>1027</v>
      </c>
    </row>
    <row ht="23.85" customHeight="1" r="45" spans="1:34">
      <c r="A45" s="358"/>
      <c r="B45" s="2042" t="s">
        <v>1028</v>
      </c>
      <c r="C45" s="2042"/>
      <c r="D45" s="2042"/>
      <c r="E45" s="2042"/>
      <c r="F45" s="2042"/>
      <c r="G45" s="2042"/>
      <c r="H45" s="1119" t="s">
        <v>71</v>
      </c>
      <c r="I45" s="1119" t="s">
        <v>1126</v>
      </c>
      <c r="J45" s="1119" t="s">
        <v>1126</v>
      </c>
      <c r="K45" s="1119" t="s">
        <v>71</v>
      </c>
      <c r="L45" s="1119" t="s">
        <v>71</v>
      </c>
      <c r="M45" s="1119" t="s">
        <v>71</v>
      </c>
      <c r="N45" s="1119" t="s">
        <v>71</v>
      </c>
    </row>
    <row ht="24" customHeight="1" r="46" spans="1:34">
      <c r="A46" s="358"/>
      <c r="B46" s="2042" t="s">
        <v>1029</v>
      </c>
      <c r="C46" s="2042"/>
      <c r="D46" s="2042"/>
      <c r="E46" s="2042"/>
      <c r="F46" s="2042"/>
      <c r="G46" s="2042"/>
      <c r="H46" s="1119" t="s">
        <v>71</v>
      </c>
      <c r="I46" s="1119" t="s">
        <v>1126</v>
      </c>
      <c r="J46" s="1119" t="s">
        <v>1126</v>
      </c>
      <c r="K46" s="1119" t="s">
        <v>71</v>
      </c>
      <c r="L46" s="1119" t="s">
        <v>71</v>
      </c>
      <c r="M46" s="1119" t="s">
        <v>71</v>
      </c>
      <c r="N46" s="1119" t="s">
        <v>71</v>
      </c>
    </row>
    <row ht="15" customHeight="1" r="47" spans="1:34">
      <c r="A47" s="358"/>
      <c r="B47" s="2098" t="s">
        <v>1030</v>
      </c>
      <c r="C47" s="2099"/>
      <c r="D47" s="2099"/>
      <c r="E47" s="2099"/>
      <c r="F47" s="2099"/>
      <c r="G47" s="2100"/>
      <c r="H47" s="1122" t="s">
        <v>1127</v>
      </c>
      <c r="I47" s="1122"/>
      <c r="J47" s="1122" t="s">
        <v>1128</v>
      </c>
      <c r="K47" s="1122"/>
      <c r="L47" s="1122" t="s">
        <v>1130</v>
      </c>
      <c r="M47" s="1122"/>
      <c r="N47" s="1122"/>
    </row>
    <row ht="15" customHeight="1" r="48" spans="1:34">
      <c r="A48" s="358"/>
      <c r="B48" s="2101"/>
      <c r="C48" s="2102"/>
      <c r="D48" s="2102"/>
      <c r="E48" s="2102"/>
      <c r="F48" s="2102"/>
      <c r="G48" s="2103"/>
      <c r="H48" s="1122"/>
      <c r="I48" s="1122"/>
      <c r="J48" s="1122" t="s">
        <v>1129</v>
      </c>
      <c r="K48" s="1122"/>
      <c r="L48" s="1122" t="s">
        <v>1131</v>
      </c>
      <c r="M48" s="1122"/>
      <c r="N48" s="1122"/>
    </row>
    <row ht="15" customHeight="1" r="49" spans="1:14">
      <c r="A49" s="358"/>
      <c r="B49" s="2104"/>
      <c r="C49" s="2105"/>
      <c r="D49" s="2105"/>
      <c r="E49" s="2105"/>
      <c r="F49" s="2105"/>
      <c r="G49" s="2106"/>
      <c r="H49" s="1122"/>
      <c r="I49" s="1122"/>
      <c r="J49" s="1122"/>
      <c r="K49" s="1122"/>
      <c r="L49" s="1122"/>
      <c r="M49" s="1122"/>
      <c r="N49" s="1122"/>
    </row>
    <row ht="24" customHeight="1" r="50" spans="1:14">
      <c r="A50" s="358"/>
      <c r="B50" s="2042" t="s">
        <v>1031</v>
      </c>
      <c r="C50" s="2042"/>
      <c r="D50" s="2042"/>
      <c r="E50" s="2042"/>
      <c r="F50" s="2042"/>
      <c r="G50" s="2042"/>
      <c r="H50" s="1119" t="s">
        <v>71</v>
      </c>
      <c r="I50" s="1119" t="s">
        <v>71</v>
      </c>
      <c r="J50" s="1119" t="s">
        <v>1126</v>
      </c>
      <c r="K50" s="1119" t="s">
        <v>71</v>
      </c>
      <c r="L50" s="1119" t="s">
        <v>71</v>
      </c>
      <c r="M50" s="1119" t="s">
        <v>71</v>
      </c>
      <c r="N50" s="1119" t="s">
        <v>71</v>
      </c>
    </row>
    <row ht="24" customHeight="1" r="51" spans="1:14">
      <c r="A51" s="358"/>
      <c r="B51" s="2042" t="s">
        <v>1032</v>
      </c>
      <c r="C51" s="2042"/>
      <c r="D51" s="2042"/>
      <c r="E51" s="2042"/>
      <c r="F51" s="2042"/>
      <c r="G51" s="2042"/>
      <c r="H51" s="370"/>
      <c r="I51" s="1119" t="s">
        <v>71</v>
      </c>
      <c r="J51" s="1119" t="s">
        <v>1126</v>
      </c>
      <c r="K51" s="1119" t="s">
        <v>1126</v>
      </c>
      <c r="L51" s="1119" t="s">
        <v>1126</v>
      </c>
      <c r="M51" s="1119" t="s">
        <v>1126</v>
      </c>
      <c r="N51" s="370"/>
    </row>
    <row ht="22.5" customHeight="1" r="52" spans="1:14">
      <c r="A52" s="358"/>
      <c r="B52" s="2088" t="s">
        <v>1033</v>
      </c>
      <c r="C52" s="2089"/>
      <c r="D52" s="2089"/>
      <c r="E52" s="2089"/>
      <c r="F52" s="2089"/>
      <c r="G52" s="2089"/>
      <c r="H52" s="2089"/>
      <c r="I52" s="2089"/>
      <c r="J52" s="2089"/>
      <c r="K52" s="2089"/>
      <c r="L52" s="2089"/>
      <c r="M52" s="2089"/>
      <c r="N52" s="2090"/>
    </row>
    <row ht="22.5" customHeight="1" r="53" spans="1:14">
      <c r="A53" s="358"/>
      <c r="B53" s="2091"/>
      <c r="C53" s="2092"/>
      <c r="D53" s="2092"/>
      <c r="E53" s="2092"/>
      <c r="F53" s="2092"/>
      <c r="G53" s="2092"/>
      <c r="H53" s="2092"/>
      <c r="I53" s="2092"/>
      <c r="J53" s="2092"/>
      <c r="K53" s="2092"/>
      <c r="L53" s="2092"/>
      <c r="M53" s="2092"/>
      <c r="N53" s="2093"/>
    </row>
    <row ht="22.5" customHeight="1" r="54" spans="1:14">
      <c r="A54" s="358"/>
      <c r="B54" s="2091"/>
      <c r="C54" s="2092"/>
      <c r="D54" s="2092"/>
      <c r="E54" s="2092"/>
      <c r="F54" s="2092"/>
      <c r="G54" s="2092"/>
      <c r="H54" s="2092"/>
      <c r="I54" s="2092"/>
      <c r="J54" s="2092"/>
      <c r="K54" s="2092"/>
      <c r="L54" s="2092"/>
      <c r="M54" s="2092"/>
      <c r="N54" s="2093"/>
    </row>
    <row ht="22.5" customHeight="1" r="55" spans="1:14">
      <c r="A55" s="358"/>
      <c r="B55" s="2091"/>
      <c r="C55" s="2092"/>
      <c r="D55" s="2092"/>
      <c r="E55" s="2092"/>
      <c r="F55" s="2092"/>
      <c r="G55" s="2092"/>
      <c r="H55" s="2092"/>
      <c r="I55" s="2092"/>
      <c r="J55" s="2092"/>
      <c r="K55" s="2092"/>
      <c r="L55" s="2092"/>
      <c r="M55" s="2092"/>
      <c r="N55" s="2093"/>
    </row>
    <row ht="22.5" customHeight="1" r="56" spans="1:14">
      <c r="A56" s="358"/>
      <c r="B56" s="2091"/>
      <c r="C56" s="2092"/>
      <c r="D56" s="2092"/>
      <c r="E56" s="2092"/>
      <c r="F56" s="2092"/>
      <c r="G56" s="2092"/>
      <c r="H56" s="2092"/>
      <c r="I56" s="2092"/>
      <c r="J56" s="2092"/>
      <c r="K56" s="2092"/>
      <c r="L56" s="2092"/>
      <c r="M56" s="2092"/>
      <c r="N56" s="2093"/>
    </row>
    <row ht="22.5" customHeight="1" r="57" spans="1:14">
      <c r="A57" s="358"/>
      <c r="B57" s="2091"/>
      <c r="C57" s="2092"/>
      <c r="D57" s="2092"/>
      <c r="E57" s="2092"/>
      <c r="F57" s="2092"/>
      <c r="G57" s="2092"/>
      <c r="H57" s="2092"/>
      <c r="I57" s="2092"/>
      <c r="J57" s="2092"/>
      <c r="K57" s="2092"/>
      <c r="L57" s="2092"/>
      <c r="M57" s="2092"/>
      <c r="N57" s="2093"/>
    </row>
    <row ht="22.5" customHeight="1" r="58" spans="1:14">
      <c r="B58" s="2091"/>
      <c r="C58" s="2092"/>
      <c r="D58" s="2092"/>
      <c r="E58" s="2092"/>
      <c r="F58" s="2092"/>
      <c r="G58" s="2092"/>
      <c r="H58" s="2092"/>
      <c r="I58" s="2092"/>
      <c r="J58" s="2092"/>
      <c r="K58" s="2092"/>
      <c r="L58" s="2092"/>
      <c r="M58" s="2092"/>
      <c r="N58" s="2093"/>
    </row>
    <row ht="22.5" customHeight="1" r="59" spans="1:14" s="372" customFormat="1">
      <c r="A59" s="371"/>
      <c r="B59" s="2091"/>
      <c r="C59" s="2092"/>
      <c r="D59" s="2092"/>
      <c r="E59" s="2092"/>
      <c r="F59" s="2092"/>
      <c r="G59" s="2092"/>
      <c r="H59" s="2092"/>
      <c r="I59" s="2092"/>
      <c r="J59" s="2092"/>
      <c r="K59" s="2092"/>
      <c r="L59" s="2092"/>
      <c r="M59" s="2092"/>
      <c r="N59" s="2093"/>
    </row>
    <row ht="22.5" customHeight="1" r="60" spans="1:14">
      <c r="B60" s="2094"/>
      <c r="C60" s="2095"/>
      <c r="D60" s="2095"/>
      <c r="E60" s="2095"/>
      <c r="F60" s="2095"/>
      <c r="G60" s="2095"/>
      <c r="H60" s="2095"/>
      <c r="I60" s="2095"/>
      <c r="J60" s="2095"/>
      <c r="K60" s="2095"/>
      <c r="L60" s="2095"/>
      <c r="M60" s="2095"/>
      <c r="N60" s="2096"/>
    </row>
    <row ht="31.5" customHeight="1" r="61" spans="1:14">
      <c r="A61" s="371"/>
      <c r="B61" s="2097" t="s">
        <v>2543</v>
      </c>
      <c r="C61" s="2097"/>
      <c r="D61" s="2097"/>
      <c r="E61" s="2097"/>
      <c r="F61" s="2097"/>
      <c r="G61" s="2097"/>
      <c r="H61" s="2097"/>
      <c r="I61" s="2097"/>
      <c r="J61" s="2097"/>
      <c r="K61" s="2097"/>
      <c r="L61" s="2097"/>
      <c r="M61" s="2097"/>
      <c r="N61" s="2097"/>
    </row>
    <row ht="20.1" customHeight="1" r="62" spans="1:14"/>
    <row ht="22.5" customHeight="1" r="63" spans="1:14" s="349" customFormat="1">
      <c r="A63" s="354"/>
      <c r="B63" s="349" t="s">
        <v>1034</v>
      </c>
      <c r="M63" s="363"/>
    </row>
    <row ht="24" customHeight="1" r="64" spans="1:14" thickBot="1">
      <c r="A64" s="358"/>
      <c r="B64" s="2035" t="s">
        <v>993</v>
      </c>
      <c r="C64" s="2035"/>
      <c r="D64" s="2035" t="s">
        <v>1035</v>
      </c>
      <c r="E64" s="2035"/>
      <c r="F64" s="2035"/>
      <c r="G64" s="2035"/>
      <c r="H64" s="2035"/>
      <c r="I64" s="2035"/>
      <c r="J64" s="2035"/>
      <c r="K64" s="2035"/>
    </row>
    <row ht="23.1" customHeight="1" r="65" spans="1:11" thickTop="1">
      <c r="A65" s="358"/>
      <c r="B65" s="2055" t="s">
        <v>71</v>
      </c>
      <c r="C65" s="2055"/>
      <c r="D65" s="2074" t="s">
        <v>1036</v>
      </c>
      <c r="E65" s="2074"/>
      <c r="F65" s="2074"/>
      <c r="G65" s="2074"/>
      <c r="H65" s="2074"/>
      <c r="I65" s="2074"/>
      <c r="J65" s="2074"/>
      <c r="K65" s="2074"/>
    </row>
    <row ht="23.1" customHeight="1" r="66" spans="1:11">
      <c r="A66" s="358"/>
      <c r="B66" s="2055" t="s">
        <v>1126</v>
      </c>
      <c r="C66" s="2055"/>
      <c r="D66" s="2076" t="s">
        <v>1037</v>
      </c>
      <c r="E66" s="2076"/>
      <c r="F66" s="2076"/>
      <c r="G66" s="2076"/>
      <c r="H66" s="2076"/>
      <c r="I66" s="2076"/>
      <c r="J66" s="2076"/>
      <c r="K66" s="2076"/>
    </row>
    <row ht="23.1" customHeight="1" r="67" spans="1:11">
      <c r="A67" s="358"/>
      <c r="B67" s="2055" t="s">
        <v>71</v>
      </c>
      <c r="C67" s="2055"/>
      <c r="D67" s="2076" t="s">
        <v>1038</v>
      </c>
      <c r="E67" s="2076"/>
      <c r="F67" s="2076"/>
      <c r="G67" s="2076"/>
      <c r="H67" s="2076"/>
      <c r="I67" s="2076"/>
      <c r="J67" s="2076"/>
      <c r="K67" s="2076"/>
    </row>
    <row ht="23.1" customHeight="1" r="68" spans="1:11">
      <c r="B68" s="2055" t="s">
        <v>71</v>
      </c>
      <c r="C68" s="2055"/>
      <c r="D68" s="2076" t="s">
        <v>1039</v>
      </c>
      <c r="E68" s="2076"/>
      <c r="F68" s="2076"/>
      <c r="G68" s="2076"/>
      <c r="H68" s="2076"/>
      <c r="I68" s="2076"/>
      <c r="J68" s="2076"/>
      <c r="K68" s="2076"/>
    </row>
    <row ht="23.1" customHeight="1" r="69" spans="1:11">
      <c r="B69" s="2055" t="s">
        <v>71</v>
      </c>
      <c r="C69" s="2055"/>
      <c r="D69" s="2076" t="s">
        <v>1040</v>
      </c>
      <c r="E69" s="2076"/>
      <c r="F69" s="2076"/>
      <c r="G69" s="2076"/>
      <c r="H69" s="2076"/>
      <c r="I69" s="2076"/>
      <c r="J69" s="2076"/>
      <c r="K69" s="2076"/>
    </row>
    <row ht="23.1" customHeight="1" r="70" spans="1:11">
      <c r="B70" s="2055" t="s">
        <v>71</v>
      </c>
      <c r="C70" s="2055"/>
      <c r="D70" s="918" t="s">
        <v>2332</v>
      </c>
      <c r="E70" s="916"/>
      <c r="F70" s="2087"/>
      <c r="G70" s="2087"/>
      <c r="H70" s="2087"/>
      <c r="I70" s="2087"/>
      <c r="J70" s="2087"/>
      <c r="K70" s="917" t="s">
        <v>2333</v>
      </c>
    </row>
    <row ht="20.1" customHeight="1" r="71" spans="1:1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sheetViews>
    <sheetView topLeftCell="A26" workbookViewId="0" view="pageBreakPreview" zoomScaleNormal="100" zoomScaleSheetLayoutView="100">
      <selection pane="topLeft" activeCell="N32" sqref="N32"/>
    </sheetView>
  </sheetViews>
  <sheetFormatPr baseColWidth="8" defaultColWidth="4.125" defaultRowHeight="18"/>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ustomWidth="1"/>
  </cols>
  <sheetData>
    <row ht="19.7" customHeight="1" r="2" spans="1:34">
      <c r="A2" s="354" t="s">
        <v>1041</v>
      </c>
      <c r="B2" s="355"/>
      <c r="C2" s="355"/>
      <c r="D2" s="355"/>
      <c r="E2" s="355"/>
      <c r="F2" s="355"/>
      <c r="G2" s="355"/>
      <c r="H2" s="355"/>
      <c r="I2" s="355"/>
    </row>
    <row ht="74.45" customHeight="1" r="3" spans="1:34">
      <c r="A3" s="358"/>
      <c r="B3" s="2056" t="s">
        <v>1042</v>
      </c>
      <c r="C3" s="2056"/>
      <c r="D3" s="2056"/>
      <c r="E3" s="2056"/>
      <c r="F3" s="2056"/>
      <c r="G3" s="2056"/>
      <c r="H3" s="2056"/>
      <c r="I3" s="2056"/>
      <c r="J3" s="2056"/>
      <c r="K3" s="2056"/>
      <c r="L3" s="2056"/>
      <c r="M3" s="2056"/>
      <c r="N3" s="2056"/>
      <c r="O3" s="352"/>
      <c r="P3" s="352"/>
      <c r="Q3" s="352"/>
      <c r="R3" s="352"/>
      <c r="S3" s="352"/>
      <c r="T3" s="352"/>
      <c r="U3" s="352"/>
      <c r="V3" s="352"/>
      <c r="W3" s="352"/>
      <c r="X3" s="352"/>
      <c r="Y3" s="352"/>
      <c r="Z3" s="352"/>
      <c r="AA3" s="352"/>
      <c r="AB3" s="352"/>
      <c r="AC3" s="352"/>
      <c r="AD3" s="352"/>
      <c r="AE3" s="352"/>
      <c r="AF3" s="352"/>
      <c r="AG3" s="352"/>
      <c r="AH3" s="352"/>
    </row>
    <row ht="20.1" customHeight="1" r="4" spans="1:34">
      <c r="A4" s="358"/>
      <c r="B4" s="359"/>
      <c r="C4" s="359"/>
      <c r="D4" s="360"/>
      <c r="E4" s="360"/>
      <c r="F4" s="360"/>
      <c r="G4" s="360"/>
      <c r="H4" s="361"/>
      <c r="I4" s="361"/>
      <c r="J4" s="360"/>
      <c r="K4" s="360"/>
      <c r="L4" s="360"/>
      <c r="M4" s="362"/>
    </row>
    <row ht="20.25" customHeight="1" r="5" spans="1:34">
      <c r="A5" s="354"/>
      <c r="B5" s="349" t="s">
        <v>1043</v>
      </c>
      <c r="C5" s="349"/>
      <c r="F5" s="356"/>
      <c r="G5" s="356"/>
      <c r="H5" s="357"/>
      <c r="I5" s="357"/>
    </row>
    <row ht="30.75" customHeight="1" r="6" spans="1:34">
      <c r="A6" s="358"/>
      <c r="B6" s="2057" t="s">
        <v>1044</v>
      </c>
      <c r="C6" s="2058"/>
      <c r="D6" s="2058"/>
      <c r="E6" s="2058"/>
      <c r="F6" s="2058"/>
      <c r="G6" s="2058"/>
      <c r="H6" s="2058"/>
      <c r="I6" s="2058"/>
      <c r="J6" s="2058"/>
      <c r="K6" s="2058"/>
      <c r="L6" s="2058"/>
      <c r="M6" s="2059"/>
    </row>
    <row ht="20.1" customHeight="1" r="7" spans="1:34">
      <c r="A7" s="358"/>
      <c r="B7" s="359"/>
      <c r="C7" s="359"/>
      <c r="D7" s="360"/>
      <c r="E7" s="360"/>
      <c r="F7" s="360"/>
      <c r="G7" s="360"/>
      <c r="H7" s="361"/>
      <c r="I7" s="361"/>
      <c r="J7" s="360"/>
      <c r="K7" s="360"/>
      <c r="L7" s="360"/>
      <c r="M7" s="362"/>
    </row>
    <row ht="22.5" customHeight="1" r="8" spans="1:34" s="349" customFormat="1">
      <c r="A8" s="354"/>
      <c r="B8" s="349" t="s">
        <v>1045</v>
      </c>
      <c r="M8" s="350"/>
      <c r="N8" s="350"/>
      <c r="Q8" s="363"/>
    </row>
    <row ht="24" customHeight="1" r="9" spans="1:34">
      <c r="A9" s="358"/>
      <c r="B9" s="2060" t="s">
        <v>979</v>
      </c>
      <c r="C9" s="2060"/>
      <c r="D9" s="2060"/>
      <c r="E9" s="2060"/>
      <c r="F9" s="2061" t="s">
        <v>980</v>
      </c>
      <c r="G9" s="2061"/>
      <c r="H9" s="2061" t="s">
        <v>981</v>
      </c>
      <c r="I9" s="2061"/>
      <c r="J9" s="2061"/>
      <c r="K9" s="2061"/>
    </row>
    <row ht="49.5" customHeight="1" r="10" spans="1:34" thickBot="1">
      <c r="A10" s="358"/>
      <c r="B10" s="2035"/>
      <c r="C10" s="2035"/>
      <c r="D10" s="2035"/>
      <c r="E10" s="2035"/>
      <c r="F10" s="2062"/>
      <c r="G10" s="2062"/>
      <c r="H10" s="2065" t="s">
        <v>983</v>
      </c>
      <c r="I10" s="2065"/>
      <c r="J10" s="2065" t="s">
        <v>984</v>
      </c>
      <c r="K10" s="2065"/>
    </row>
    <row ht="24" customHeight="1" r="11" spans="1:34" thickTop="1">
      <c r="A11" s="358"/>
      <c r="B11" s="2070" t="str">
        <f>"（自協定）"&amp;はじめに!D5</f>
        <v>（自協定）あいうえお集落協定</v>
      </c>
      <c r="C11" s="2070" t="s">
        <v>987</v>
      </c>
      <c r="D11" s="2070" t="s">
        <v>987</v>
      </c>
      <c r="E11" s="2070" t="s">
        <v>987</v>
      </c>
      <c r="F11" s="2109">
        <f>別紙１④!$C$63/100</f>
        <v>383.46</v>
      </c>
      <c r="G11" s="2109"/>
      <c r="H11" s="2072"/>
      <c r="I11" s="2072"/>
      <c r="J11" s="2072"/>
      <c r="K11" s="2072"/>
    </row>
    <row ht="24" customHeight="1" r="12" spans="1:34">
      <c r="A12" s="358"/>
      <c r="B12" s="2066" t="s">
        <v>1046</v>
      </c>
      <c r="C12" s="2066"/>
      <c r="D12" s="2066"/>
      <c r="E12" s="2066"/>
      <c r="F12" s="2107">
        <v>5.5</v>
      </c>
      <c r="G12" s="2107"/>
      <c r="H12" s="2055" t="s">
        <v>1126</v>
      </c>
      <c r="I12" s="2055"/>
      <c r="J12" s="2055" t="s">
        <v>71</v>
      </c>
      <c r="K12" s="2055"/>
    </row>
    <row ht="24" customHeight="1" r="13" spans="1:34">
      <c r="A13" s="358"/>
      <c r="B13" s="2066" t="s">
        <v>1047</v>
      </c>
      <c r="C13" s="2066"/>
      <c r="D13" s="2066"/>
      <c r="E13" s="2066"/>
      <c r="F13" s="2107">
        <v>8.7</v>
      </c>
      <c r="G13" s="2107"/>
      <c r="H13" s="2055" t="s">
        <v>1126</v>
      </c>
      <c r="I13" s="2055"/>
      <c r="J13" s="2055" t="s">
        <v>71</v>
      </c>
      <c r="K13" s="2055"/>
    </row>
    <row ht="24" customHeight="1" r="14" spans="1:34">
      <c r="A14" s="358"/>
      <c r="B14" s="2066"/>
      <c r="C14" s="2066"/>
      <c r="D14" s="2066"/>
      <c r="E14" s="2066"/>
      <c r="F14" s="2107"/>
      <c r="G14" s="2107"/>
      <c r="H14" s="2055"/>
      <c r="I14" s="2055"/>
      <c r="J14" s="2055" t="s">
        <v>71</v>
      </c>
      <c r="K14" s="2055"/>
    </row>
    <row ht="24" customHeight="1" r="15" spans="1:34">
      <c r="A15" s="358"/>
      <c r="B15" s="2042" t="s">
        <v>990</v>
      </c>
      <c r="C15" s="2042" t="s">
        <v>990</v>
      </c>
      <c r="D15" s="2042" t="s">
        <v>990</v>
      </c>
      <c r="E15" s="2042" t="s">
        <v>990</v>
      </c>
      <c r="F15" s="2108">
        <f>SUM(F11:G14)</f>
        <v>397.66</v>
      </c>
      <c r="G15" s="2108"/>
      <c r="H15" s="2069"/>
      <c r="I15" s="2069"/>
      <c r="J15" s="2069"/>
      <c r="K15" s="2069"/>
    </row>
    <row ht="51.4" customHeight="1" r="16" spans="1:34">
      <c r="A16" s="358"/>
      <c r="B16" s="2045" t="s">
        <v>1048</v>
      </c>
      <c r="C16" s="2045"/>
      <c r="D16" s="2045"/>
      <c r="E16" s="2045"/>
      <c r="F16" s="2045"/>
      <c r="G16" s="2045"/>
      <c r="H16" s="2045"/>
      <c r="I16" s="2045"/>
      <c r="J16" s="2045"/>
      <c r="K16" s="204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ht="20.1" customHeight="1" r="17" spans="1:34">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ht="22.5" customHeight="1" r="18" spans="1:34" s="349" customFormat="1">
      <c r="A18" s="354"/>
      <c r="B18" s="349" t="s">
        <v>1049</v>
      </c>
      <c r="M18" s="350"/>
      <c r="N18" s="350"/>
      <c r="Q18" s="363"/>
    </row>
    <row ht="24" customHeight="1" r="19" spans="1:34" thickBot="1">
      <c r="A19" s="358"/>
      <c r="B19" s="2035" t="s">
        <v>993</v>
      </c>
      <c r="C19" s="2035"/>
      <c r="D19" s="2062"/>
      <c r="E19" s="2062"/>
      <c r="F19" s="2062"/>
      <c r="G19" s="2062"/>
      <c r="H19" s="2062" t="s">
        <v>993</v>
      </c>
      <c r="I19" s="2062"/>
      <c r="J19" s="2062"/>
      <c r="K19" s="2062"/>
      <c r="L19" s="2062"/>
      <c r="M19" s="2062"/>
    </row>
    <row ht="23.85" customHeight="1" r="20" spans="1:34" thickTop="1">
      <c r="A20" s="358"/>
      <c r="B20" s="2055" t="s">
        <v>71</v>
      </c>
      <c r="C20" s="2055"/>
      <c r="D20" s="2073" t="s">
        <v>994</v>
      </c>
      <c r="E20" s="2073"/>
      <c r="F20" s="2073"/>
      <c r="G20" s="2073"/>
      <c r="H20" s="2055" t="s">
        <v>71</v>
      </c>
      <c r="I20" s="2055"/>
      <c r="J20" s="2074" t="s">
        <v>995</v>
      </c>
      <c r="K20" s="2074"/>
      <c r="L20" s="2074"/>
      <c r="M20" s="2074"/>
    </row>
    <row ht="24" customHeight="1" r="21" spans="1:34">
      <c r="A21" s="358"/>
      <c r="B21" s="2055" t="s">
        <v>1126</v>
      </c>
      <c r="C21" s="2055"/>
      <c r="D21" s="2075" t="s">
        <v>996</v>
      </c>
      <c r="E21" s="2075"/>
      <c r="F21" s="2075"/>
      <c r="G21" s="2075"/>
      <c r="H21" s="2055" t="s">
        <v>71</v>
      </c>
      <c r="I21" s="2055"/>
      <c r="J21" s="2076" t="s">
        <v>997</v>
      </c>
      <c r="K21" s="2076"/>
      <c r="L21" s="2076"/>
      <c r="M21" s="2076"/>
    </row>
    <row ht="24" customHeight="1" r="22" spans="1:34">
      <c r="A22" s="358"/>
      <c r="B22" s="2055" t="s">
        <v>71</v>
      </c>
      <c r="C22" s="2055"/>
      <c r="D22" s="2075" t="s">
        <v>1050</v>
      </c>
      <c r="E22" s="2075"/>
      <c r="F22" s="2075"/>
      <c r="G22" s="2075"/>
      <c r="H22" s="2051" t="s">
        <v>1126</v>
      </c>
      <c r="I22" s="2052"/>
      <c r="J22" s="2111" t="s">
        <v>2334</v>
      </c>
      <c r="K22" s="2112"/>
      <c r="L22" s="2112"/>
      <c r="M22" s="2113"/>
    </row>
    <row ht="24" customHeight="1" r="23" spans="1:34">
      <c r="A23" s="358"/>
      <c r="B23" s="2055" t="s">
        <v>1126</v>
      </c>
      <c r="C23" s="2055"/>
      <c r="D23" s="2075" t="s">
        <v>999</v>
      </c>
      <c r="E23" s="2075"/>
      <c r="F23" s="2075"/>
      <c r="G23" s="2075"/>
      <c r="H23" s="2053"/>
      <c r="I23" s="2054"/>
      <c r="J23" s="2114" t="s">
        <v>2335</v>
      </c>
      <c r="K23" s="2115"/>
      <c r="L23" s="2115"/>
      <c r="M23" s="2116"/>
    </row>
    <row ht="108.4" customHeight="1" r="24" spans="1:34">
      <c r="A24" s="358"/>
      <c r="B24" s="2110" t="s">
        <v>1051</v>
      </c>
      <c r="C24" s="2110"/>
      <c r="D24" s="2110"/>
      <c r="E24" s="2110"/>
      <c r="F24" s="2110"/>
      <c r="G24" s="2110"/>
      <c r="H24" s="2110"/>
      <c r="I24" s="2110"/>
      <c r="J24" s="2110"/>
      <c r="K24" s="2110"/>
      <c r="L24" s="2110"/>
      <c r="M24" s="2110"/>
    </row>
    <row ht="25.7" customHeight="1" r="25" spans="1:34">
      <c r="A25" s="358"/>
      <c r="B25" s="2045" t="s">
        <v>1001</v>
      </c>
      <c r="C25" s="2045"/>
      <c r="D25" s="2045"/>
      <c r="E25" s="2045"/>
      <c r="F25" s="2045"/>
      <c r="G25" s="2045"/>
      <c r="H25" s="2045"/>
      <c r="I25" s="2045"/>
      <c r="J25" s="2045"/>
      <c r="K25" s="2045"/>
      <c r="L25" s="2045"/>
      <c r="M25" s="2045"/>
      <c r="N25" s="352"/>
      <c r="O25" s="352"/>
      <c r="P25" s="352"/>
      <c r="Q25" s="352"/>
      <c r="R25" s="352"/>
      <c r="S25" s="352"/>
      <c r="T25" s="352"/>
      <c r="U25" s="352"/>
      <c r="V25" s="352"/>
      <c r="W25" s="352"/>
      <c r="X25" s="352"/>
      <c r="Y25" s="352"/>
      <c r="Z25" s="352"/>
      <c r="AA25" s="352"/>
      <c r="AB25" s="352"/>
      <c r="AC25" s="352"/>
      <c r="AD25" s="352"/>
      <c r="AE25" s="352"/>
      <c r="AF25" s="352"/>
      <c r="AG25" s="352"/>
      <c r="AH25" s="352"/>
    </row>
    <row ht="20.1" customHeight="1" r="26" spans="1:34">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ht="22.5" customHeight="1" r="27" spans="1:34" s="349" customFormat="1">
      <c r="A27" s="354"/>
      <c r="B27" s="349" t="s">
        <v>1052</v>
      </c>
      <c r="M27" s="350"/>
      <c r="N27" s="350"/>
      <c r="Q27" s="363"/>
    </row>
    <row ht="24" customHeight="1" r="28" spans="1:34" thickBot="1">
      <c r="A28" s="358"/>
      <c r="B28" s="2035" t="s">
        <v>993</v>
      </c>
      <c r="C28" s="2035"/>
      <c r="D28" s="2062" t="s">
        <v>1053</v>
      </c>
      <c r="E28" s="2062"/>
      <c r="F28" s="2062"/>
      <c r="G28" s="2062"/>
      <c r="H28" s="2062" t="s">
        <v>993</v>
      </c>
      <c r="I28" s="2062"/>
      <c r="J28" s="2062" t="s">
        <v>1053</v>
      </c>
      <c r="K28" s="2062"/>
      <c r="L28" s="2062"/>
      <c r="M28" s="2062"/>
    </row>
    <row ht="24" customHeight="1" r="29" spans="1:34" thickTop="1">
      <c r="A29" s="358"/>
      <c r="B29" s="2046" t="s">
        <v>1126</v>
      </c>
      <c r="C29" s="2047"/>
      <c r="D29" s="2073" t="s">
        <v>1054</v>
      </c>
      <c r="E29" s="2073"/>
      <c r="F29" s="2073"/>
      <c r="G29" s="2073"/>
      <c r="H29" s="2055" t="s">
        <v>71</v>
      </c>
      <c r="I29" s="2055"/>
      <c r="J29" s="2074" t="s">
        <v>1055</v>
      </c>
      <c r="K29" s="2074"/>
      <c r="L29" s="2074"/>
      <c r="M29" s="2074"/>
    </row>
    <row ht="23.85" customHeight="1" r="30" spans="1:34">
      <c r="A30" s="358"/>
      <c r="B30" s="2055" t="s">
        <v>71</v>
      </c>
      <c r="C30" s="2055"/>
      <c r="D30" s="2075" t="s">
        <v>1056</v>
      </c>
      <c r="E30" s="2075"/>
      <c r="F30" s="2075"/>
      <c r="G30" s="2075"/>
      <c r="H30" s="2055" t="s">
        <v>71</v>
      </c>
      <c r="I30" s="2055"/>
      <c r="J30" s="2076" t="s">
        <v>1057</v>
      </c>
      <c r="K30" s="2076"/>
      <c r="L30" s="2076"/>
      <c r="M30" s="2076"/>
    </row>
    <row ht="23.85" customHeight="1" r="31" spans="1:34">
      <c r="A31" s="358"/>
      <c r="B31" s="2055" t="s">
        <v>1126</v>
      </c>
      <c r="C31" s="2055"/>
      <c r="D31" s="2075" t="s">
        <v>1058</v>
      </c>
      <c r="E31" s="2075"/>
      <c r="F31" s="2075"/>
      <c r="G31" s="2075"/>
      <c r="H31" s="2055" t="s">
        <v>71</v>
      </c>
      <c r="I31" s="2055"/>
      <c r="J31" s="2076" t="s">
        <v>1059</v>
      </c>
      <c r="K31" s="2076"/>
      <c r="L31" s="2076"/>
      <c r="M31" s="2076"/>
    </row>
    <row ht="24" customHeight="1" r="32" spans="1:34">
      <c r="A32" s="358"/>
      <c r="B32" s="2055" t="s">
        <v>1126</v>
      </c>
      <c r="C32" s="2055"/>
      <c r="D32" s="2075" t="s">
        <v>1060</v>
      </c>
      <c r="E32" s="2075"/>
      <c r="F32" s="2075"/>
      <c r="G32" s="2075"/>
      <c r="H32" s="2055" t="s">
        <v>1126</v>
      </c>
      <c r="I32" s="2055"/>
      <c r="J32" s="2076" t="s">
        <v>1061</v>
      </c>
      <c r="K32" s="2076"/>
      <c r="L32" s="2076"/>
      <c r="M32" s="2076"/>
    </row>
    <row ht="24" customHeight="1" r="33" spans="1:34">
      <c r="A33" s="358"/>
      <c r="B33" s="2055" t="s">
        <v>1126</v>
      </c>
      <c r="C33" s="2055"/>
      <c r="D33" s="2075" t="s">
        <v>1062</v>
      </c>
      <c r="E33" s="2075"/>
      <c r="F33" s="2075"/>
      <c r="G33" s="2075"/>
      <c r="H33" s="2051" t="s">
        <v>1126</v>
      </c>
      <c r="I33" s="2052"/>
      <c r="J33" s="2117" t="s">
        <v>2338</v>
      </c>
      <c r="K33" s="2118"/>
      <c r="L33" s="2118"/>
      <c r="M33" s="2119"/>
    </row>
    <row ht="24" customHeight="1" r="34" spans="1:34">
      <c r="A34" s="358"/>
      <c r="B34" s="2055" t="s">
        <v>71</v>
      </c>
      <c r="C34" s="2055"/>
      <c r="D34" s="2076" t="s">
        <v>1063</v>
      </c>
      <c r="E34" s="2076"/>
      <c r="F34" s="2076"/>
      <c r="G34" s="2076"/>
      <c r="H34" s="2053"/>
      <c r="I34" s="2054"/>
      <c r="J34" s="2114" t="s">
        <v>2337</v>
      </c>
      <c r="K34" s="2115"/>
      <c r="L34" s="2115"/>
      <c r="M34" s="2116"/>
    </row>
    <row ht="20.1" customHeight="1" r="35" spans="1:34">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ht="22.5" customHeight="1" r="36" spans="1:34" s="349" customFormat="1">
      <c r="A36" s="354"/>
      <c r="B36" s="349" t="s">
        <v>1064</v>
      </c>
      <c r="M36" s="350"/>
      <c r="N36" s="350"/>
      <c r="Q36" s="363"/>
    </row>
    <row ht="24" customHeight="1" r="37" spans="1:34">
      <c r="A37" s="358"/>
      <c r="B37" s="2042" t="s">
        <v>1020</v>
      </c>
      <c r="C37" s="2042"/>
      <c r="D37" s="2042"/>
      <c r="E37" s="2042"/>
      <c r="F37" s="2042"/>
      <c r="G37" s="2042"/>
      <c r="H37" s="2042"/>
      <c r="I37" s="2042"/>
      <c r="J37" s="2042"/>
      <c r="K37" s="2042"/>
      <c r="L37" s="2042"/>
      <c r="M37" s="2042"/>
      <c r="N37" s="2042"/>
    </row>
    <row ht="24" customHeight="1" r="38" spans="1:34">
      <c r="A38" s="358"/>
      <c r="B38" s="2075" t="s">
        <v>950</v>
      </c>
      <c r="C38" s="2075"/>
      <c r="D38" s="2075"/>
      <c r="E38" s="2075"/>
      <c r="F38" s="2075"/>
      <c r="G38" s="2075"/>
      <c r="H38" s="369" t="s">
        <v>1021</v>
      </c>
      <c r="I38" s="369" t="s">
        <v>1022</v>
      </c>
      <c r="J38" s="369" t="s">
        <v>1023</v>
      </c>
      <c r="K38" s="369" t="s">
        <v>1024</v>
      </c>
      <c r="L38" s="369" t="s">
        <v>1025</v>
      </c>
      <c r="M38" s="369" t="s">
        <v>1026</v>
      </c>
      <c r="N38" s="369" t="s">
        <v>1027</v>
      </c>
    </row>
    <row ht="23.85" customHeight="1" r="39" spans="1:34">
      <c r="A39" s="358"/>
      <c r="B39" s="2042" t="s">
        <v>1065</v>
      </c>
      <c r="C39" s="2042"/>
      <c r="D39" s="2042"/>
      <c r="E39" s="2042"/>
      <c r="F39" s="2042"/>
      <c r="G39" s="2042"/>
      <c r="H39" s="1119" t="s">
        <v>71</v>
      </c>
      <c r="I39" s="1119" t="s">
        <v>1126</v>
      </c>
      <c r="J39" s="1119" t="s">
        <v>1126</v>
      </c>
      <c r="K39" s="1119" t="s">
        <v>71</v>
      </c>
      <c r="L39" s="1119" t="s">
        <v>71</v>
      </c>
      <c r="M39" s="1119" t="s">
        <v>71</v>
      </c>
      <c r="N39" s="1119" t="s">
        <v>71</v>
      </c>
    </row>
    <row ht="24" customHeight="1" r="40" spans="1:34">
      <c r="A40" s="358"/>
      <c r="B40" s="2042" t="s">
        <v>1066</v>
      </c>
      <c r="C40" s="2042"/>
      <c r="D40" s="2042"/>
      <c r="E40" s="2042"/>
      <c r="F40" s="2042"/>
      <c r="G40" s="2042"/>
      <c r="H40" s="1119" t="s">
        <v>1126</v>
      </c>
      <c r="I40" s="1119" t="s">
        <v>1126</v>
      </c>
      <c r="J40" s="1119" t="s">
        <v>1126</v>
      </c>
      <c r="K40" s="1119" t="s">
        <v>71</v>
      </c>
      <c r="L40" s="1119" t="s">
        <v>71</v>
      </c>
      <c r="M40" s="1119" t="s">
        <v>71</v>
      </c>
      <c r="N40" s="1119" t="s">
        <v>71</v>
      </c>
    </row>
    <row ht="36.4" customHeight="1" r="41" spans="1:34">
      <c r="A41" s="358"/>
      <c r="B41" s="2042" t="s">
        <v>1067</v>
      </c>
      <c r="C41" s="2042"/>
      <c r="D41" s="2042"/>
      <c r="E41" s="2042"/>
      <c r="F41" s="2042"/>
      <c r="G41" s="2042"/>
      <c r="H41" s="1119" t="s">
        <v>71</v>
      </c>
      <c r="I41" s="1119" t="s">
        <v>71</v>
      </c>
      <c r="J41" s="1119" t="s">
        <v>1126</v>
      </c>
      <c r="K41" s="1119" t="s">
        <v>71</v>
      </c>
      <c r="L41" s="1119" t="s">
        <v>71</v>
      </c>
      <c r="M41" s="1119" t="s">
        <v>71</v>
      </c>
      <c r="N41" s="1119" t="s">
        <v>71</v>
      </c>
    </row>
    <row ht="24" customHeight="1" r="42" spans="1:34">
      <c r="A42" s="358"/>
      <c r="B42" s="2042" t="s">
        <v>1068</v>
      </c>
      <c r="C42" s="2042"/>
      <c r="D42" s="2042"/>
      <c r="E42" s="2042"/>
      <c r="F42" s="2042"/>
      <c r="G42" s="2042"/>
      <c r="H42" s="373"/>
      <c r="I42" s="1119" t="s">
        <v>71</v>
      </c>
      <c r="J42" s="1119" t="s">
        <v>71</v>
      </c>
      <c r="K42" s="1119" t="s">
        <v>1126</v>
      </c>
      <c r="L42" s="1119" t="s">
        <v>1126</v>
      </c>
      <c r="M42" s="1119" t="s">
        <v>1126</v>
      </c>
      <c r="N42" s="373"/>
    </row>
    <row ht="239.25" customHeight="1" r="43" spans="1:34">
      <c r="A43" s="358"/>
      <c r="B43" s="2110" t="s">
        <v>1069</v>
      </c>
      <c r="C43" s="2110"/>
      <c r="D43" s="2110"/>
      <c r="E43" s="2110"/>
      <c r="F43" s="2110"/>
      <c r="G43" s="2110"/>
      <c r="H43" s="2110"/>
      <c r="I43" s="2110"/>
      <c r="J43" s="2110"/>
      <c r="K43" s="2110"/>
      <c r="L43" s="2110"/>
      <c r="M43" s="2110"/>
      <c r="N43" s="2110"/>
    </row>
    <row ht="20.1" customHeight="1" r="44" spans="1:34"/>
    <row ht="22.5" customHeight="1" r="45" spans="1:34" s="349" customFormat="1">
      <c r="A45" s="354"/>
      <c r="B45" s="349" t="s">
        <v>1070</v>
      </c>
      <c r="M45" s="363"/>
    </row>
    <row ht="24" customHeight="1" r="46" spans="1:34" thickBot="1">
      <c r="A46" s="358"/>
      <c r="B46" s="2035" t="s">
        <v>1071</v>
      </c>
      <c r="C46" s="2035"/>
      <c r="D46" s="2035" t="s">
        <v>1072</v>
      </c>
      <c r="E46" s="2035"/>
      <c r="F46" s="2035"/>
      <c r="G46" s="2035" t="s">
        <v>1073</v>
      </c>
      <c r="H46" s="2035"/>
      <c r="I46" s="2035"/>
      <c r="J46" s="2035" t="s">
        <v>1074</v>
      </c>
      <c r="K46" s="2035"/>
      <c r="L46" s="2035"/>
    </row>
    <row ht="23.1" customHeight="1" r="47" spans="1:34" thickTop="1">
      <c r="A47" s="358"/>
      <c r="B47" s="2073" t="s">
        <v>1075</v>
      </c>
      <c r="C47" s="2073"/>
      <c r="D47" s="2120" t="str">
        <f>別紙１④!K11</f>
        <v>丙川　三郎</v>
      </c>
      <c r="E47" s="2120"/>
      <c r="F47" s="2120"/>
      <c r="G47" s="2121" t="s">
        <v>1078</v>
      </c>
      <c r="H47" s="2121"/>
      <c r="I47" s="2121"/>
      <c r="J47" s="419" t="s">
        <v>1151</v>
      </c>
      <c r="K47" s="1123">
        <v>10</v>
      </c>
      <c r="L47" s="421" t="s">
        <v>77</v>
      </c>
    </row>
    <row ht="23.1" customHeight="1" r="48" spans="1:34">
      <c r="A48" s="358"/>
      <c r="B48" s="2075" t="s">
        <v>1077</v>
      </c>
      <c r="C48" s="2075"/>
      <c r="D48" s="2120" t="str">
        <f>別紙１④!K12</f>
        <v>丙川　三郎</v>
      </c>
      <c r="E48" s="2120"/>
      <c r="F48" s="2120"/>
      <c r="G48" s="2043" t="s">
        <v>1079</v>
      </c>
      <c r="H48" s="2043"/>
      <c r="I48" s="2043"/>
      <c r="J48" s="420" t="s">
        <v>1151</v>
      </c>
      <c r="K48" s="1124">
        <v>12</v>
      </c>
      <c r="L48" s="422" t="s">
        <v>77</v>
      </c>
    </row>
    <row ht="23.1" customHeight="1" r="49" spans="1:13">
      <c r="A49" s="358"/>
      <c r="B49" s="2075" t="s">
        <v>1080</v>
      </c>
      <c r="C49" s="2075"/>
      <c r="D49" s="2120" t="str">
        <f>別紙１④!K13</f>
        <v>乙山　次郎</v>
      </c>
      <c r="E49" s="2120"/>
      <c r="F49" s="2120"/>
      <c r="G49" s="2043" t="s">
        <v>1082</v>
      </c>
      <c r="H49" s="2043"/>
      <c r="I49" s="2043"/>
      <c r="J49" s="420" t="s">
        <v>1151</v>
      </c>
      <c r="K49" s="1124">
        <v>12</v>
      </c>
      <c r="L49" s="422" t="s">
        <v>77</v>
      </c>
    </row>
    <row ht="23.1" customHeight="1" r="50" spans="1:13">
      <c r="B50" s="2075" t="s">
        <v>1083</v>
      </c>
      <c r="C50" s="2075"/>
      <c r="D50" s="2120" t="str">
        <f>別紙１④!K14</f>
        <v>乙山　次郎</v>
      </c>
      <c r="E50" s="2120"/>
      <c r="F50" s="2120"/>
      <c r="G50" s="2043" t="s">
        <v>1084</v>
      </c>
      <c r="H50" s="2043"/>
      <c r="I50" s="2043"/>
      <c r="J50" s="420" t="s">
        <v>1151</v>
      </c>
      <c r="K50" s="1124">
        <v>10</v>
      </c>
      <c r="L50" s="422" t="s">
        <v>77</v>
      </c>
    </row>
    <row ht="23.1" customHeight="1" r="51" spans="1:13">
      <c r="B51" s="2075" t="s">
        <v>1085</v>
      </c>
      <c r="C51" s="2075"/>
      <c r="D51" s="2120" t="str">
        <f>別紙１④!K15</f>
        <v>甲田　太郎</v>
      </c>
      <c r="E51" s="2120"/>
      <c r="F51" s="2120"/>
      <c r="G51" s="2043" t="s">
        <v>1079</v>
      </c>
      <c r="H51" s="2043"/>
      <c r="I51" s="2043"/>
      <c r="J51" s="420" t="s">
        <v>1151</v>
      </c>
      <c r="K51" s="1124">
        <v>12</v>
      </c>
      <c r="L51" s="422" t="s">
        <v>77</v>
      </c>
    </row>
    <row ht="23.1" customHeight="1" r="52" spans="1:13">
      <c r="B52" s="2075" t="s">
        <v>1086</v>
      </c>
      <c r="C52" s="2075"/>
      <c r="D52" s="2120" t="str">
        <f>別紙１④!K16</f>
        <v>丙川　三郎</v>
      </c>
      <c r="E52" s="2120"/>
      <c r="F52" s="2120"/>
      <c r="G52" s="2043" t="s">
        <v>1082</v>
      </c>
      <c r="H52" s="2043"/>
      <c r="I52" s="2043"/>
      <c r="J52" s="420" t="s">
        <v>1151</v>
      </c>
      <c r="K52" s="1124">
        <v>10</v>
      </c>
      <c r="L52" s="422" t="s">
        <v>77</v>
      </c>
    </row>
    <row ht="57" customHeight="1" r="53" spans="1:13">
      <c r="B53" s="2045" t="s">
        <v>1087</v>
      </c>
      <c r="C53" s="2045"/>
      <c r="D53" s="2045"/>
      <c r="E53" s="2045"/>
      <c r="F53" s="2045"/>
      <c r="G53" s="2045"/>
      <c r="H53" s="2045"/>
      <c r="I53" s="2045"/>
      <c r="J53" s="2045"/>
      <c r="K53" s="2045"/>
      <c r="L53" s="2045"/>
    </row>
    <row ht="20.1" customHeight="1" r="54" spans="1:13"/>
    <row ht="22.5" customHeight="1" r="55" spans="1:13" s="349" customFormat="1">
      <c r="A55" s="354"/>
      <c r="B55" s="349" t="s">
        <v>1088</v>
      </c>
      <c r="M55" s="363"/>
    </row>
    <row ht="119.65" customHeight="1" r="56" spans="1:13">
      <c r="A56" s="358"/>
      <c r="B56" s="2088" t="s">
        <v>1089</v>
      </c>
      <c r="C56" s="2089"/>
      <c r="D56" s="2089"/>
      <c r="E56" s="2089"/>
      <c r="F56" s="2089"/>
      <c r="G56" s="2089"/>
      <c r="H56" s="2089"/>
      <c r="I56" s="2089"/>
      <c r="J56" s="2089"/>
      <c r="K56" s="2089"/>
      <c r="L56" s="2090"/>
    </row>
    <row ht="238.5" customHeight="1" r="57" spans="1:13">
      <c r="A57" s="358"/>
      <c r="B57" s="2122" t="s">
        <v>1090</v>
      </c>
      <c r="C57" s="2123"/>
      <c r="D57" s="2123"/>
      <c r="E57" s="2123"/>
      <c r="F57" s="2123"/>
      <c r="G57" s="2123"/>
      <c r="H57" s="2123"/>
      <c r="I57" s="2123"/>
      <c r="J57" s="2123"/>
      <c r="K57" s="2123"/>
      <c r="L57" s="2124"/>
    </row>
    <row ht="20.1" customHeight="1" r="58" spans="1:13"/>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sheetViews>
    <sheetView workbookViewId="0" view="pageBreakPreview" zoomScaleNormal="100" zoomScaleSheetLayoutView="100">
      <selection pane="topLeft" activeCell="F37" sqref="F37"/>
    </sheetView>
  </sheetViews>
  <sheetFormatPr baseColWidth="8" defaultColWidth="4.125" defaultRowHeight="18"/>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ustomWidth="1"/>
  </cols>
  <sheetData>
    <row ht="19.7" customHeight="1" r="2" spans="1:34">
      <c r="A2" s="354" t="s">
        <v>1091</v>
      </c>
      <c r="B2" s="355"/>
      <c r="C2" s="355"/>
      <c r="D2" s="355"/>
      <c r="E2" s="355"/>
      <c r="F2" s="355"/>
      <c r="G2" s="355"/>
      <c r="H2" s="355"/>
      <c r="I2" s="355"/>
    </row>
    <row ht="23.25" customHeight="1" r="3" spans="1:34">
      <c r="A3" s="358"/>
      <c r="B3" s="2056" t="s">
        <v>1092</v>
      </c>
      <c r="C3" s="2056"/>
      <c r="D3" s="2056"/>
      <c r="E3" s="2056"/>
      <c r="F3" s="2056"/>
      <c r="G3" s="2056"/>
      <c r="H3" s="2056"/>
      <c r="I3" s="2056"/>
      <c r="J3" s="2056"/>
      <c r="K3" s="2056"/>
      <c r="L3" s="2056"/>
      <c r="M3" s="2056"/>
      <c r="N3" s="2056"/>
      <c r="O3" s="352"/>
      <c r="P3" s="352"/>
      <c r="Q3" s="352"/>
      <c r="R3" s="352"/>
      <c r="S3" s="352"/>
      <c r="T3" s="352"/>
      <c r="U3" s="352"/>
      <c r="V3" s="352"/>
      <c r="W3" s="352"/>
      <c r="X3" s="352"/>
      <c r="Y3" s="352"/>
      <c r="Z3" s="352"/>
      <c r="AA3" s="352"/>
      <c r="AB3" s="352"/>
      <c r="AC3" s="352"/>
      <c r="AD3" s="352"/>
      <c r="AE3" s="352"/>
      <c r="AF3" s="352"/>
      <c r="AG3" s="352"/>
      <c r="AH3" s="352"/>
    </row>
    <row ht="20.1" customHeight="1" r="4" spans="1:34">
      <c r="A4" s="358"/>
      <c r="B4" s="359"/>
      <c r="C4" s="359"/>
      <c r="D4" s="360"/>
      <c r="E4" s="360"/>
      <c r="F4" s="360"/>
      <c r="G4" s="360"/>
      <c r="H4" s="361"/>
      <c r="I4" s="361"/>
      <c r="J4" s="360"/>
      <c r="K4" s="360"/>
      <c r="L4" s="360"/>
      <c r="M4" s="362"/>
    </row>
    <row ht="20.25" customHeight="1" r="5" spans="1:34">
      <c r="A5" s="354"/>
      <c r="B5" s="349" t="s">
        <v>1093</v>
      </c>
      <c r="C5" s="349"/>
      <c r="F5" s="356"/>
      <c r="G5" s="356"/>
      <c r="H5" s="357"/>
      <c r="I5" s="357"/>
    </row>
    <row ht="20.1" customHeight="1" r="6" spans="1:34">
      <c r="A6" s="358"/>
      <c r="B6" s="2125" t="s">
        <v>1094</v>
      </c>
      <c r="C6" s="2125"/>
      <c r="D6" s="2125"/>
      <c r="E6" s="2125"/>
      <c r="F6" s="2125"/>
      <c r="G6" s="2125"/>
      <c r="H6" s="361"/>
      <c r="I6" s="361"/>
      <c r="J6" s="360"/>
      <c r="K6" s="360"/>
      <c r="L6" s="360"/>
      <c r="M6" s="362"/>
    </row>
    <row ht="22.5" customHeight="1" r="7" spans="1:34" s="349" customFormat="1">
      <c r="A7" s="354"/>
      <c r="B7" s="349" t="s">
        <v>1095</v>
      </c>
      <c r="M7" s="350"/>
      <c r="N7" s="350"/>
      <c r="Q7" s="363"/>
    </row>
    <row ht="24" customHeight="1" r="8" spans="1:34" thickBot="1">
      <c r="A8" s="358"/>
      <c r="B8" s="2126" t="s">
        <v>1096</v>
      </c>
      <c r="C8" s="2126"/>
      <c r="D8" s="2126"/>
      <c r="E8" s="2126"/>
      <c r="F8" s="2127" t="s">
        <v>1097</v>
      </c>
      <c r="G8" s="2127"/>
      <c r="H8" s="2127"/>
      <c r="I8" s="2127"/>
      <c r="J8" s="2127"/>
      <c r="K8" s="2127"/>
    </row>
    <row ht="25.15" customHeight="1" r="9" spans="1:34" thickTop="1">
      <c r="A9" s="358"/>
      <c r="B9" s="2128" t="s">
        <v>1098</v>
      </c>
      <c r="C9" s="2128"/>
      <c r="D9" s="2128"/>
      <c r="E9" s="2128"/>
      <c r="F9" s="2121" t="s">
        <v>1099</v>
      </c>
      <c r="G9" s="2121"/>
      <c r="H9" s="2121"/>
      <c r="I9" s="2121"/>
      <c r="J9" s="2121"/>
      <c r="K9" s="2121"/>
    </row>
    <row ht="25.15" customHeight="1" r="10" spans="1:34">
      <c r="A10" s="358"/>
      <c r="B10" s="2129"/>
      <c r="C10" s="2129"/>
      <c r="D10" s="2129"/>
      <c r="E10" s="2129"/>
      <c r="F10" s="2043" t="s">
        <v>1100</v>
      </c>
      <c r="G10" s="2043"/>
      <c r="H10" s="2043"/>
      <c r="I10" s="2043"/>
      <c r="J10" s="2043"/>
      <c r="K10" s="2043"/>
    </row>
    <row ht="25.15" customHeight="1" r="11" spans="1:34">
      <c r="A11" s="358"/>
      <c r="B11" s="2129"/>
      <c r="C11" s="2129"/>
      <c r="D11" s="2129"/>
      <c r="E11" s="2129"/>
      <c r="F11" s="2043" t="s">
        <v>1101</v>
      </c>
      <c r="G11" s="2043"/>
      <c r="H11" s="2043"/>
      <c r="I11" s="2043"/>
      <c r="J11" s="2043"/>
      <c r="K11" s="2043"/>
    </row>
    <row ht="25.15" customHeight="1" r="12" spans="1:34">
      <c r="A12" s="358"/>
      <c r="B12" s="2129"/>
      <c r="C12" s="2129"/>
      <c r="D12" s="2129"/>
      <c r="E12" s="2129"/>
      <c r="F12" s="2043" t="s">
        <v>1102</v>
      </c>
      <c r="G12" s="2043"/>
      <c r="H12" s="2043"/>
      <c r="I12" s="2043"/>
      <c r="J12" s="2043"/>
      <c r="K12" s="2043"/>
    </row>
    <row ht="25.15" customHeight="1" r="13" spans="1:34">
      <c r="A13" s="358"/>
      <c r="B13" s="2129" t="s">
        <v>1103</v>
      </c>
      <c r="C13" s="2129"/>
      <c r="D13" s="2129"/>
      <c r="E13" s="2129"/>
      <c r="F13" s="2043" t="s">
        <v>1104</v>
      </c>
      <c r="G13" s="2043"/>
      <c r="H13" s="2043"/>
      <c r="I13" s="2043"/>
      <c r="J13" s="2043"/>
      <c r="K13" s="2043"/>
    </row>
    <row ht="25.15" customHeight="1" r="14" spans="1:34">
      <c r="A14" s="358"/>
      <c r="B14" s="2129"/>
      <c r="C14" s="2129"/>
      <c r="D14" s="2129"/>
      <c r="E14" s="2129"/>
      <c r="F14" s="2043"/>
      <c r="G14" s="2043"/>
      <c r="H14" s="2043"/>
      <c r="I14" s="2043"/>
      <c r="J14" s="2043"/>
      <c r="K14" s="2043"/>
    </row>
    <row ht="25.15" customHeight="1" r="15" spans="1:34">
      <c r="A15" s="358"/>
      <c r="B15" s="2129"/>
      <c r="C15" s="2129"/>
      <c r="D15" s="2129"/>
      <c r="E15" s="2129"/>
      <c r="F15" s="2043"/>
      <c r="G15" s="2043"/>
      <c r="H15" s="2043"/>
      <c r="I15" s="2043"/>
      <c r="J15" s="2043"/>
      <c r="K15" s="2043"/>
    </row>
    <row ht="25.15" customHeight="1" r="16" spans="1:34">
      <c r="A16" s="358"/>
      <c r="B16" s="2129"/>
      <c r="C16" s="2129"/>
      <c r="D16" s="2129"/>
      <c r="E16" s="2129"/>
      <c r="F16" s="2043"/>
      <c r="G16" s="2043"/>
      <c r="H16" s="2043"/>
      <c r="I16" s="2043"/>
      <c r="J16" s="2043"/>
      <c r="K16" s="2043"/>
    </row>
    <row ht="62.1" customHeight="1" r="17" spans="1:34">
      <c r="A17" s="358"/>
      <c r="B17" s="2056" t="s">
        <v>1105</v>
      </c>
      <c r="C17" s="2056"/>
      <c r="D17" s="2056"/>
      <c r="E17" s="2056"/>
      <c r="F17" s="2056"/>
      <c r="G17" s="2056"/>
      <c r="H17" s="2056"/>
      <c r="I17" s="2056"/>
      <c r="J17" s="2056"/>
      <c r="K17" s="2056"/>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ht="20.1" customHeight="1" r="18" spans="1:34">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ht="22.5" customHeight="1" r="19" spans="1:34" s="349" customFormat="1">
      <c r="A19" s="354"/>
      <c r="B19" s="349" t="s">
        <v>1106</v>
      </c>
      <c r="M19" s="350"/>
      <c r="N19" s="350"/>
      <c r="Q19" s="363"/>
    </row>
    <row ht="24" customHeight="1" r="20" spans="1:34" thickBot="1">
      <c r="A20" s="358"/>
      <c r="B20" s="2035" t="s">
        <v>1107</v>
      </c>
      <c r="C20" s="2035"/>
      <c r="D20" s="2035"/>
      <c r="E20" s="2035"/>
      <c r="F20" s="2035"/>
      <c r="G20" s="2062" t="s">
        <v>1108</v>
      </c>
      <c r="H20" s="2062"/>
      <c r="I20" s="2062"/>
      <c r="J20" s="2062"/>
    </row>
    <row ht="25.15" customHeight="1" r="21" spans="1:34" thickTop="1">
      <c r="A21" s="358"/>
      <c r="B21" s="2050" t="s">
        <v>1098</v>
      </c>
      <c r="C21" s="2050"/>
      <c r="D21" s="2050"/>
      <c r="E21" s="2050"/>
      <c r="F21" s="2050"/>
      <c r="G21" s="2130">
        <f>COUNTIF(別紙１③!H7:H500,"L")</f>
        <v>2</v>
      </c>
      <c r="H21" s="2130"/>
      <c r="I21" s="2130"/>
      <c r="J21" s="2130"/>
    </row>
    <row ht="25.15" customHeight="1" r="22" spans="1:34">
      <c r="A22" s="358"/>
      <c r="B22" s="2042" t="s">
        <v>1109</v>
      </c>
      <c r="C22" s="2042"/>
      <c r="D22" s="2042"/>
      <c r="E22" s="2042"/>
      <c r="F22" s="2042"/>
      <c r="G22" s="2131">
        <v>5</v>
      </c>
      <c r="H22" s="2131"/>
      <c r="I22" s="2131"/>
      <c r="J22" s="2131"/>
    </row>
    <row ht="25.15" customHeight="1" r="23" spans="1:34">
      <c r="A23" s="358"/>
      <c r="B23" s="2042" t="s">
        <v>1110</v>
      </c>
      <c r="C23" s="2042"/>
      <c r="D23" s="2042"/>
      <c r="E23" s="2042"/>
      <c r="F23" s="2042"/>
      <c r="G23" s="2132">
        <f>SUM(G21:J22)</f>
        <v>7</v>
      </c>
      <c r="H23" s="2132"/>
      <c r="I23" s="2132"/>
      <c r="J23" s="2132"/>
    </row>
    <row ht="23.25" customHeight="1" r="24" spans="1:34">
      <c r="A24" s="358"/>
      <c r="B24" s="372" t="s">
        <v>1134</v>
      </c>
      <c r="C24" s="372"/>
      <c r="D24" s="372"/>
      <c r="E24" s="372"/>
      <c r="F24" s="372"/>
      <c r="G24" s="372"/>
      <c r="H24" s="372"/>
      <c r="I24" s="372"/>
      <c r="J24" s="372"/>
      <c r="L24" s="376">
        <f>COUNTIF(別紙１③!H7:H500,"A")+COUNTIF(別紙１③!H7:H500,"B")+COUNTIF(別紙１③!H7:H500,"L")+G22</f>
        <v>16</v>
      </c>
    </row>
    <row ht="22.5" customHeight="1" r="25" spans="1:34">
      <c r="A25" s="358"/>
      <c r="B25" s="372" t="s">
        <v>1132</v>
      </c>
      <c r="C25" s="375"/>
      <c r="D25" s="375"/>
      <c r="E25" s="377">
        <f>ROUNDDOWN((G23/L24)*100,0)</f>
        <v>43</v>
      </c>
      <c r="F25" s="378" t="s">
        <v>1138</v>
      </c>
      <c r="G25" s="372" t="s">
        <v>1133</v>
      </c>
      <c r="H25" s="374"/>
      <c r="I25" s="374"/>
      <c r="J25" s="374"/>
    </row>
    <row ht="13.5" customHeight="1" r="26" spans="1:34">
      <c r="A26" s="358"/>
      <c r="B26" s="372"/>
      <c r="C26" s="375"/>
      <c r="D26" s="375"/>
      <c r="E26" s="375"/>
      <c r="F26" s="372"/>
      <c r="G26" s="372"/>
      <c r="H26" s="374"/>
      <c r="I26" s="374"/>
      <c r="J26" s="374"/>
    </row>
    <row ht="102" customHeight="1" r="27" spans="1:34">
      <c r="A27" s="358"/>
      <c r="B27" s="2056" t="s">
        <v>1111</v>
      </c>
      <c r="C27" s="2056"/>
      <c r="D27" s="2056"/>
      <c r="E27" s="2056"/>
      <c r="F27" s="2056"/>
      <c r="G27" s="2056"/>
      <c r="H27" s="2056"/>
      <c r="I27" s="2056"/>
      <c r="J27" s="2056"/>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ht="20.1" customHeight="1" r="28" spans="1:34">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ht="22.5" customHeight="1" r="29" spans="1:34" s="349" customFormat="1">
      <c r="A29" s="354"/>
      <c r="B29" s="349" t="s">
        <v>1112</v>
      </c>
      <c r="M29" s="350"/>
      <c r="N29" s="350"/>
      <c r="Q29" s="363"/>
    </row>
    <row ht="24" customHeight="1" r="30" spans="1:34" thickBot="1">
      <c r="A30" s="358"/>
      <c r="B30" s="2035" t="s">
        <v>993</v>
      </c>
      <c r="C30" s="2035"/>
      <c r="D30" s="2062"/>
      <c r="E30" s="2062"/>
      <c r="F30" s="2062"/>
      <c r="G30" s="2062"/>
      <c r="H30" s="2062" t="s">
        <v>993</v>
      </c>
      <c r="I30" s="2062"/>
      <c r="J30" s="2062"/>
      <c r="K30" s="2062"/>
      <c r="L30" s="2062"/>
      <c r="M30" s="2062"/>
    </row>
    <row ht="23.85" customHeight="1" r="31" spans="1:34" thickTop="1">
      <c r="A31" s="358"/>
      <c r="B31" s="2046" t="s">
        <v>1126</v>
      </c>
      <c r="C31" s="2047"/>
      <c r="D31" s="2133" t="s">
        <v>1113</v>
      </c>
      <c r="E31" s="2133"/>
      <c r="F31" s="2133"/>
      <c r="G31" s="2133"/>
      <c r="H31" s="2055" t="s">
        <v>71</v>
      </c>
      <c r="I31" s="2055"/>
      <c r="J31" s="2134" t="s">
        <v>1114</v>
      </c>
      <c r="K31" s="2134"/>
      <c r="L31" s="2134"/>
      <c r="M31" s="2134"/>
    </row>
    <row ht="24" customHeight="1" r="32" spans="1:34">
      <c r="A32" s="358"/>
      <c r="B32" s="2055" t="s">
        <v>1126</v>
      </c>
      <c r="C32" s="2055"/>
      <c r="D32" s="2135" t="s">
        <v>1115</v>
      </c>
      <c r="E32" s="2135"/>
      <c r="F32" s="2135"/>
      <c r="G32" s="2135"/>
      <c r="H32" s="2051" t="s">
        <v>1126</v>
      </c>
      <c r="I32" s="2052"/>
      <c r="J32" s="2117" t="s">
        <v>2340</v>
      </c>
      <c r="K32" s="2118"/>
      <c r="L32" s="2118"/>
      <c r="M32" s="2119"/>
    </row>
    <row ht="24" customHeight="1" r="33" spans="1:34">
      <c r="A33" s="358"/>
      <c r="B33" s="2055" t="s">
        <v>71</v>
      </c>
      <c r="C33" s="2055"/>
      <c r="D33" s="2135" t="s">
        <v>1116</v>
      </c>
      <c r="E33" s="2135"/>
      <c r="F33" s="2135"/>
      <c r="G33" s="2135"/>
      <c r="H33" s="2053"/>
      <c r="I33" s="2054"/>
      <c r="J33" s="2114" t="s">
        <v>2339</v>
      </c>
      <c r="K33" s="2115"/>
      <c r="L33" s="2115"/>
      <c r="M33" s="2116"/>
    </row>
    <row ht="75.2" customHeight="1" r="34" spans="1:34">
      <c r="A34" s="358"/>
      <c r="B34" s="2110" t="s">
        <v>1117</v>
      </c>
      <c r="C34" s="2110"/>
      <c r="D34" s="2110"/>
      <c r="E34" s="2110"/>
      <c r="F34" s="2110"/>
      <c r="G34" s="2110"/>
      <c r="H34" s="2110"/>
      <c r="I34" s="2110"/>
      <c r="J34" s="2110"/>
      <c r="K34" s="2110"/>
      <c r="L34" s="2110"/>
      <c r="M34" s="2110"/>
    </row>
    <row ht="40.15" customHeight="1" r="35" spans="1:34">
      <c r="A35" s="358"/>
      <c r="B35" s="2045" t="s">
        <v>1001</v>
      </c>
      <c r="C35" s="2045"/>
      <c r="D35" s="2045"/>
      <c r="E35" s="2045"/>
      <c r="F35" s="2045"/>
      <c r="G35" s="2045"/>
      <c r="H35" s="2045"/>
      <c r="I35" s="2045"/>
      <c r="J35" s="2045"/>
      <c r="K35" s="2045"/>
      <c r="L35" s="2045"/>
      <c r="M35" s="2045"/>
      <c r="N35" s="352"/>
      <c r="O35" s="352"/>
      <c r="P35" s="352"/>
      <c r="Q35" s="352"/>
      <c r="R35" s="352"/>
      <c r="S35" s="352"/>
      <c r="T35" s="352"/>
      <c r="U35" s="352"/>
      <c r="V35" s="352"/>
      <c r="W35" s="352"/>
      <c r="X35" s="352"/>
      <c r="Y35" s="352"/>
      <c r="Z35" s="352"/>
      <c r="AA35" s="352"/>
      <c r="AB35" s="352"/>
      <c r="AC35" s="352"/>
      <c r="AD35" s="352"/>
      <c r="AE35" s="352"/>
      <c r="AF35" s="352"/>
      <c r="AG35" s="352"/>
      <c r="AH35" s="352"/>
    </row>
    <row ht="20.1" customHeight="1" r="36" spans="1:34">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ht="22.5" customHeight="1" r="37" spans="1:34" s="349" customFormat="1">
      <c r="A37" s="354"/>
      <c r="B37" s="349" t="s">
        <v>1118</v>
      </c>
      <c r="M37" s="350"/>
      <c r="N37" s="350"/>
      <c r="Q37" s="363"/>
    </row>
    <row ht="24" customHeight="1" r="38" spans="1:34" thickBot="1">
      <c r="A38" s="358"/>
      <c r="B38" s="2035" t="s">
        <v>993</v>
      </c>
      <c r="C38" s="2035"/>
      <c r="D38" s="2062" t="s">
        <v>1119</v>
      </c>
      <c r="E38" s="2062"/>
      <c r="F38" s="2062"/>
      <c r="G38" s="2062"/>
      <c r="H38" s="2062" t="s">
        <v>993</v>
      </c>
      <c r="I38" s="2062"/>
      <c r="J38" s="2062" t="s">
        <v>1119</v>
      </c>
      <c r="K38" s="2062"/>
      <c r="L38" s="2062"/>
      <c r="M38" s="2062"/>
    </row>
    <row ht="24" customHeight="1" r="39" spans="1:34" thickTop="1">
      <c r="A39" s="358"/>
      <c r="B39" s="2046" t="s">
        <v>1126</v>
      </c>
      <c r="C39" s="2047"/>
      <c r="D39" s="2073" t="s">
        <v>1120</v>
      </c>
      <c r="E39" s="2073"/>
      <c r="F39" s="2073"/>
      <c r="G39" s="2073"/>
      <c r="H39" s="2055" t="s">
        <v>71</v>
      </c>
      <c r="I39" s="2055"/>
      <c r="J39" s="2074" t="s">
        <v>1121</v>
      </c>
      <c r="K39" s="2074"/>
      <c r="L39" s="2074"/>
      <c r="M39" s="2074"/>
    </row>
    <row ht="23.85" customHeight="1" r="40" spans="1:34">
      <c r="A40" s="358"/>
      <c r="B40" s="2055" t="s">
        <v>1126</v>
      </c>
      <c r="C40" s="2055"/>
      <c r="D40" s="2075" t="s">
        <v>1007</v>
      </c>
      <c r="E40" s="2075"/>
      <c r="F40" s="2075"/>
      <c r="G40" s="2075"/>
      <c r="H40" s="2055" t="s">
        <v>1126</v>
      </c>
      <c r="I40" s="2055"/>
      <c r="J40" s="2076" t="s">
        <v>1122</v>
      </c>
      <c r="K40" s="2076"/>
      <c r="L40" s="2076"/>
      <c r="M40" s="2076"/>
    </row>
    <row ht="23.85" customHeight="1" r="41" spans="1:34">
      <c r="A41" s="358"/>
      <c r="B41" s="2055" t="s">
        <v>71</v>
      </c>
      <c r="C41" s="2055"/>
      <c r="D41" s="2075" t="s">
        <v>1009</v>
      </c>
      <c r="E41" s="2075"/>
      <c r="F41" s="2075"/>
      <c r="G41" s="2075"/>
      <c r="H41" s="2051" t="s">
        <v>1126</v>
      </c>
      <c r="I41" s="2052"/>
      <c r="J41" s="2117" t="s">
        <v>2340</v>
      </c>
      <c r="K41" s="2118"/>
      <c r="L41" s="2118"/>
      <c r="M41" s="2119"/>
    </row>
    <row ht="24" customHeight="1" r="42" spans="1:34">
      <c r="A42" s="358"/>
      <c r="B42" s="2055" t="s">
        <v>1126</v>
      </c>
      <c r="C42" s="2055"/>
      <c r="D42" s="2075" t="s">
        <v>1123</v>
      </c>
      <c r="E42" s="2075"/>
      <c r="F42" s="2075"/>
      <c r="G42" s="2075"/>
      <c r="H42" s="2048"/>
      <c r="I42" s="2049"/>
      <c r="J42" s="2138" t="s">
        <v>2341</v>
      </c>
      <c r="K42" s="2139"/>
      <c r="L42" s="2139"/>
      <c r="M42" s="2140"/>
    </row>
    <row ht="24" customHeight="1" r="43" spans="1:34">
      <c r="A43" s="358"/>
      <c r="B43" s="2055" t="s">
        <v>71</v>
      </c>
      <c r="C43" s="2055"/>
      <c r="D43" s="2075" t="s">
        <v>1124</v>
      </c>
      <c r="E43" s="2075"/>
      <c r="F43" s="2075"/>
      <c r="G43" s="2075"/>
      <c r="H43" s="2053"/>
      <c r="I43" s="2054"/>
      <c r="J43" s="2114"/>
      <c r="K43" s="2115"/>
      <c r="L43" s="2115"/>
      <c r="M43" s="2116"/>
    </row>
    <row ht="250.5" customHeight="1" r="44" spans="1:34">
      <c r="A44" s="358"/>
      <c r="B44" s="2136" t="s">
        <v>1125</v>
      </c>
      <c r="C44" s="2137"/>
      <c r="D44" s="2137"/>
      <c r="E44" s="2137"/>
      <c r="F44" s="2137"/>
      <c r="G44" s="2137"/>
      <c r="H44" s="2137"/>
      <c r="I44" s="2137"/>
      <c r="J44" s="2137"/>
      <c r="K44" s="2137"/>
      <c r="L44" s="2137"/>
      <c r="M44" s="2137"/>
    </row>
    <row ht="20.1" customHeight="1" r="45" spans="1:34"/>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sheetViews>
    <sheetView showGridLines="0" workbookViewId="0" view="pageBreakPreview" zoomScaleNormal="100" zoomScaleSheetLayoutView="100">
      <selection pane="topLeft" activeCell="M9" sqref="M9"/>
    </sheetView>
  </sheetViews>
  <sheetFormatPr baseColWidth="8" defaultRowHeight="13"/>
  <cols>
    <col min="1" max="2" width="2.625" style="92" customWidth="1"/>
    <col min="3" max="9" width="3" style="92" customWidth="1"/>
    <col min="10" max="32" width="2.625" style="92" customWidth="1"/>
    <col min="33" max="33" width="1.25" style="92" customWidth="1"/>
    <col min="34" max="51" width="2.625" style="92" customWidth="1"/>
  </cols>
  <sheetData>
    <row ht="15.6" customHeight="1" r="1" spans="1:33" s="89" customFormat="1">
      <c r="A1" s="94" t="s">
        <v>2422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ht="15.6" customHeight="1" r="2" spans="1:33" s="89"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ht="15.6" customHeight="1" r="3" spans="1:33" s="92" customFormat="1">
      <c r="Z3" s="2146" t="s">
        <v>1227</v>
      </c>
      <c r="AA3" s="2146"/>
      <c r="AB3" s="2146"/>
      <c r="AC3" s="2146"/>
      <c r="AD3" s="2146"/>
      <c r="AE3" s="2146"/>
    </row>
    <row ht="15.6" customHeight="1" r="4" spans="1:33">
      <c r="Z4" s="2146" t="s">
        <v>1228</v>
      </c>
      <c r="AA4" s="2146"/>
      <c r="AB4" s="2146"/>
      <c r="AC4" s="2146"/>
      <c r="AD4" s="2146"/>
      <c r="AE4" s="2146"/>
      <c r="AG4" s="439"/>
    </row>
    <row ht="15.6" customHeight="1" r="5" spans="1:33">
      <c r="A5" s="92" t="s">
        <v>173</v>
      </c>
      <c r="B5" s="92" t="s">
        <v>2406</v>
      </c>
      <c r="M5" s="436"/>
    </row>
    <row ht="15.6" customHeight="1" r="6" spans="1:33"/>
    <row ht="15.6" customHeight="1" r="7" spans="1:33">
      <c r="X7" s="2147" t="str">
        <f>はじめに!D6</f>
        <v>中山間　太郎</v>
      </c>
      <c r="Y7" s="2147"/>
      <c r="Z7" s="2147"/>
      <c r="AA7" s="2147"/>
      <c r="AB7" s="2147"/>
      <c r="AC7" s="2147"/>
      <c r="AD7" s="2147"/>
      <c r="AE7" s="2147"/>
      <c r="AF7" s="2147"/>
    </row>
    <row ht="15.6" customHeight="1" r="8" spans="1:33">
      <c r="W8" s="2146"/>
      <c r="X8" s="2146"/>
      <c r="Y8" s="2146"/>
      <c r="Z8" s="2146"/>
      <c r="AA8" s="2146"/>
      <c r="AB8" s="2146"/>
      <c r="AC8" s="2146"/>
      <c r="AD8" s="2146"/>
      <c r="AE8" s="2146"/>
      <c r="AF8" s="2146"/>
    </row>
    <row ht="15.6" customHeight="1" r="9" spans="1:33">
      <c r="W9" s="439"/>
      <c r="X9" s="439"/>
      <c r="Y9" s="439"/>
      <c r="Z9" s="439"/>
      <c r="AA9" s="439"/>
      <c r="AB9" s="439"/>
      <c r="AC9" s="439"/>
      <c r="AD9" s="439"/>
      <c r="AE9" s="439"/>
      <c r="AF9" s="439"/>
    </row>
    <row ht="15.6" customHeight="1" r="10" spans="1:33"/>
    <row ht="15.6" customHeight="1" r="11" spans="1:33">
      <c r="A11" s="1894" t="s">
        <v>1164</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row>
    <row ht="15.6" customHeight="1" r="12" spans="1:33"/>
    <row ht="15.6" customHeight="1" r="13" spans="1:33"/>
    <row ht="15.6" customHeight="1" r="14" spans="1:33">
      <c r="B14" s="1950" t="s">
        <v>2425</v>
      </c>
      <c r="C14" s="2141"/>
      <c r="D14" s="2141"/>
      <c r="E14" s="2141"/>
      <c r="F14" s="2141"/>
      <c r="G14" s="2141"/>
      <c r="H14" s="2141"/>
      <c r="I14" s="2141"/>
      <c r="J14" s="2141"/>
      <c r="K14" s="2141"/>
      <c r="L14" s="2141"/>
      <c r="M14" s="2141"/>
      <c r="N14" s="2141"/>
      <c r="O14" s="2141"/>
      <c r="P14" s="2141"/>
      <c r="Q14" s="2141"/>
      <c r="R14" s="2141"/>
      <c r="S14" s="2141"/>
      <c r="T14" s="2141"/>
      <c r="U14" s="2141"/>
      <c r="V14" s="2141"/>
      <c r="W14" s="2141"/>
      <c r="X14" s="2141"/>
      <c r="Y14" s="2141"/>
      <c r="Z14" s="2141"/>
      <c r="AA14" s="2141"/>
      <c r="AB14" s="2141"/>
      <c r="AC14" s="2141"/>
      <c r="AD14" s="2141"/>
      <c r="AE14" s="2141"/>
      <c r="AF14" s="2141"/>
    </row>
    <row ht="15.6" customHeight="1" r="15" spans="1:33">
      <c r="B15" s="2141"/>
      <c r="C15" s="2141"/>
      <c r="D15" s="2141"/>
      <c r="E15" s="2141"/>
      <c r="F15" s="2141"/>
      <c r="G15" s="2141"/>
      <c r="H15" s="2141"/>
      <c r="I15" s="2141"/>
      <c r="J15" s="2141"/>
      <c r="K15" s="2141"/>
      <c r="L15" s="2141"/>
      <c r="M15" s="2141"/>
      <c r="N15" s="2141"/>
      <c r="O15" s="2141"/>
      <c r="P15" s="2141"/>
      <c r="Q15" s="2141"/>
      <c r="R15" s="2141"/>
      <c r="S15" s="2141"/>
      <c r="T15" s="2141"/>
      <c r="U15" s="2141"/>
      <c r="V15" s="2141"/>
      <c r="W15" s="2141"/>
      <c r="X15" s="2141"/>
      <c r="Y15" s="2141"/>
      <c r="Z15" s="2141"/>
      <c r="AA15" s="2141"/>
      <c r="AB15" s="2141"/>
      <c r="AC15" s="2141"/>
      <c r="AD15" s="2141"/>
      <c r="AE15" s="2141"/>
      <c r="AF15" s="2141"/>
    </row>
    <row ht="15.6" customHeight="1" r="16" spans="1:33">
      <c r="B16" s="2141"/>
      <c r="C16" s="2141"/>
      <c r="D16" s="2141"/>
      <c r="E16" s="2141"/>
      <c r="F16" s="2141"/>
      <c r="G16" s="2141"/>
      <c r="H16" s="2141"/>
      <c r="I16" s="2141"/>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row>
    <row ht="15.6" customHeight="1" r="17" spans="1:33">
      <c r="B17" s="2141"/>
      <c r="C17" s="2141"/>
      <c r="D17" s="2141"/>
      <c r="E17" s="2141"/>
      <c r="F17" s="2141"/>
      <c r="G17" s="2141"/>
      <c r="H17" s="2141"/>
      <c r="I17" s="2141"/>
      <c r="J17" s="2141"/>
      <c r="K17" s="2141"/>
      <c r="L17" s="2141"/>
      <c r="M17" s="2141"/>
      <c r="N17" s="2141"/>
      <c r="O17" s="2141"/>
      <c r="P17" s="2141"/>
      <c r="Q17" s="2141"/>
      <c r="R17" s="2141"/>
      <c r="S17" s="2141"/>
      <c r="T17" s="2141"/>
      <c r="U17" s="2141"/>
      <c r="V17" s="2141"/>
      <c r="W17" s="2141"/>
      <c r="X17" s="2141"/>
      <c r="Y17" s="2141"/>
      <c r="Z17" s="2141"/>
      <c r="AA17" s="2141"/>
      <c r="AB17" s="2141"/>
      <c r="AC17" s="2141"/>
      <c r="AD17" s="2141"/>
      <c r="AE17" s="2141"/>
      <c r="AF17" s="2141"/>
    </row>
    <row ht="15.6" customHeight="1" r="18" spans="1:33"/>
    <row ht="15.6" customHeight="1" r="19" spans="1:33">
      <c r="A19" s="1894" t="s">
        <v>1168</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row>
    <row ht="15.6" customHeight="1" r="20" spans="1:33"/>
    <row ht="15.6" customHeight="1" r="21" spans="1:33" thickBot="1">
      <c r="B21" s="2148" t="s">
        <v>2407</v>
      </c>
      <c r="C21" s="2148"/>
      <c r="D21" s="2148"/>
      <c r="E21" s="2148"/>
      <c r="F21" s="2148"/>
      <c r="G21" s="2148"/>
      <c r="H21" s="2148"/>
      <c r="I21" s="2148"/>
      <c r="J21" s="2148"/>
    </row>
    <row ht="15.6" customHeight="1" r="22" spans="1:33" thickBot="1">
      <c r="B22" s="2149" t="s">
        <v>2408</v>
      </c>
      <c r="C22" s="2150"/>
      <c r="D22" s="2150"/>
      <c r="E22" s="2150"/>
      <c r="F22" s="2150"/>
      <c r="G22" s="2150"/>
      <c r="H22" s="2150"/>
      <c r="I22" s="2150"/>
      <c r="J22" s="2150"/>
      <c r="K22" s="2151" t="str">
        <f>はじめに!D5</f>
        <v>あいうえお集落協定</v>
      </c>
      <c r="L22" s="2151"/>
      <c r="M22" s="2151"/>
      <c r="N22" s="2151"/>
      <c r="O22" s="2151"/>
      <c r="P22" s="2151"/>
      <c r="Q22" s="2151"/>
      <c r="R22" s="2151"/>
      <c r="S22" s="2150" t="s">
        <v>2409</v>
      </c>
      <c r="T22" s="2150"/>
      <c r="U22" s="2150"/>
      <c r="V22" s="2150"/>
      <c r="W22" s="2150"/>
      <c r="X22" s="2150"/>
      <c r="Y22" s="2150"/>
      <c r="Z22" s="2152">
        <f>SUM(別紙１④!E56:E60)+SUM(別紙１④!J56:J59)+SUM(別紙１④!O56:O60)+SUM(別紙１④!T56:T58)</f>
        <v>34312</v>
      </c>
      <c r="AA22" s="2153"/>
      <c r="AB22" s="2153"/>
      <c r="AC22" s="2153"/>
      <c r="AD22" s="2153"/>
      <c r="AE22" s="2153"/>
      <c r="AF22" s="936" t="s">
        <v>2426</v>
      </c>
    </row>
    <row ht="15.6" customHeight="1" r="23" spans="1:33" thickTop="1">
      <c r="B23" s="2162" t="s">
        <v>2411</v>
      </c>
      <c r="C23" s="2165" t="s">
        <v>2412</v>
      </c>
      <c r="D23" s="2165"/>
      <c r="E23" s="2165"/>
      <c r="F23" s="2165"/>
      <c r="G23" s="2165"/>
      <c r="H23" s="2154" t="s">
        <v>2423</v>
      </c>
      <c r="I23" s="2154"/>
      <c r="J23" s="2154"/>
      <c r="K23" s="2154"/>
      <c r="L23" s="2154"/>
      <c r="M23" s="2154"/>
      <c r="N23" s="2154"/>
      <c r="O23" s="2154"/>
      <c r="P23" s="2166"/>
      <c r="Q23" s="2168" t="s">
        <v>2413</v>
      </c>
      <c r="R23" s="2165" t="s">
        <v>2414</v>
      </c>
      <c r="S23" s="2165"/>
      <c r="T23" s="2165"/>
      <c r="U23" s="2165"/>
      <c r="V23" s="2165"/>
      <c r="W23" s="2154" t="s">
        <v>2424</v>
      </c>
      <c r="X23" s="2154"/>
      <c r="Y23" s="2154"/>
      <c r="Z23" s="2154"/>
      <c r="AA23" s="2154"/>
      <c r="AB23" s="2154"/>
      <c r="AC23" s="2154"/>
      <c r="AD23" s="2154"/>
      <c r="AE23" s="2154"/>
      <c r="AF23" s="2155"/>
    </row>
    <row ht="15.6" customHeight="1" r="24" spans="1:33">
      <c r="B24" s="2163"/>
      <c r="C24" s="2158"/>
      <c r="D24" s="2158"/>
      <c r="E24" s="2158"/>
      <c r="F24" s="2158"/>
      <c r="G24" s="2158"/>
      <c r="H24" s="2156"/>
      <c r="I24" s="2156"/>
      <c r="J24" s="2156"/>
      <c r="K24" s="2156"/>
      <c r="L24" s="2156"/>
      <c r="M24" s="2156"/>
      <c r="N24" s="2156"/>
      <c r="O24" s="2156"/>
      <c r="P24" s="2167"/>
      <c r="Q24" s="2169"/>
      <c r="R24" s="2158"/>
      <c r="S24" s="2158"/>
      <c r="T24" s="2158"/>
      <c r="U24" s="2158"/>
      <c r="V24" s="2158"/>
      <c r="W24" s="2156"/>
      <c r="X24" s="2156"/>
      <c r="Y24" s="2156"/>
      <c r="Z24" s="2156"/>
      <c r="AA24" s="2156"/>
      <c r="AB24" s="2156"/>
      <c r="AC24" s="2156"/>
      <c r="AD24" s="2156"/>
      <c r="AE24" s="2156"/>
      <c r="AF24" s="2157"/>
    </row>
    <row ht="15.6" customHeight="1" r="25" spans="1:33">
      <c r="B25" s="2163"/>
      <c r="C25" s="2158" t="s">
        <v>2415</v>
      </c>
      <c r="D25" s="2158"/>
      <c r="E25" s="2158"/>
      <c r="F25" s="2158"/>
      <c r="G25" s="2158"/>
      <c r="H25" s="2158"/>
      <c r="I25" s="2159" t="s">
        <v>2410</v>
      </c>
      <c r="J25" s="2159"/>
      <c r="K25" s="2159"/>
      <c r="L25" s="2159"/>
      <c r="M25" s="2159"/>
      <c r="N25" s="2159"/>
      <c r="O25" s="2159"/>
      <c r="P25" s="2160"/>
      <c r="Q25" s="2169"/>
      <c r="R25" s="2158" t="s">
        <v>2416</v>
      </c>
      <c r="S25" s="2158"/>
      <c r="T25" s="2158"/>
      <c r="U25" s="2158"/>
      <c r="V25" s="2158"/>
      <c r="W25" s="2158"/>
      <c r="X25" s="2158"/>
      <c r="Y25" s="2159" t="s">
        <v>2410</v>
      </c>
      <c r="Z25" s="2159"/>
      <c r="AA25" s="2159"/>
      <c r="AB25" s="2159"/>
      <c r="AC25" s="2159"/>
      <c r="AD25" s="2159"/>
      <c r="AE25" s="2159"/>
      <c r="AF25" s="2161"/>
    </row>
    <row ht="15.6" customHeight="1" r="26" spans="1:33">
      <c r="B26" s="2163"/>
      <c r="C26" s="2158" t="s">
        <v>2417</v>
      </c>
      <c r="D26" s="2158"/>
      <c r="E26" s="2158"/>
      <c r="F26" s="2158"/>
      <c r="G26" s="2158"/>
      <c r="H26" s="2158"/>
      <c r="I26" s="2158"/>
      <c r="J26" s="2171" t="s">
        <v>2418</v>
      </c>
      <c r="K26" s="2171"/>
      <c r="L26" s="2171"/>
      <c r="M26" s="2171"/>
      <c r="N26" s="2171"/>
      <c r="O26" s="2171"/>
      <c r="P26" s="2172"/>
      <c r="Q26" s="2169"/>
      <c r="R26" s="2142" t="s">
        <v>2419</v>
      </c>
      <c r="S26" s="2143"/>
      <c r="T26" s="2143"/>
      <c r="U26" s="2143"/>
      <c r="V26" s="2143"/>
      <c r="W26" s="2143"/>
      <c r="X26" s="2143"/>
      <c r="Y26" s="2144"/>
      <c r="Z26" s="2144"/>
      <c r="AA26" s="2144"/>
      <c r="AB26" s="2144"/>
      <c r="AC26" s="2144"/>
      <c r="AD26" s="2144"/>
      <c r="AE26" s="2144"/>
      <c r="AF26" s="2145"/>
    </row>
    <row ht="90" customHeight="1" r="27" spans="1:33" thickBot="1">
      <c r="B27" s="2164"/>
      <c r="C27" s="2173"/>
      <c r="D27" s="2173"/>
      <c r="E27" s="2173"/>
      <c r="F27" s="2173"/>
      <c r="G27" s="2173"/>
      <c r="H27" s="2173"/>
      <c r="I27" s="2173"/>
      <c r="J27" s="2173"/>
      <c r="K27" s="2173"/>
      <c r="L27" s="2173"/>
      <c r="M27" s="2173"/>
      <c r="N27" s="2173"/>
      <c r="O27" s="2173"/>
      <c r="P27" s="2174"/>
      <c r="Q27" s="2170"/>
      <c r="R27" s="2173"/>
      <c r="S27" s="2173"/>
      <c r="T27" s="2173"/>
      <c r="U27" s="2173"/>
      <c r="V27" s="2173"/>
      <c r="W27" s="2173"/>
      <c r="X27" s="2173"/>
      <c r="Y27" s="2173"/>
      <c r="Z27" s="2173"/>
      <c r="AA27" s="2173"/>
      <c r="AB27" s="2173"/>
      <c r="AC27" s="2173"/>
      <c r="AD27" s="2173"/>
      <c r="AE27" s="2173"/>
      <c r="AF27" s="2175"/>
    </row>
    <row ht="15.6" customHeight="1" r="28" spans="1:33"/>
    <row ht="15.6" customHeight="1" r="29" spans="1:33">
      <c r="B29" s="92" t="s">
        <v>2420</v>
      </c>
    </row>
    <row ht="15.6" customHeight="1" r="30" spans="1:33">
      <c r="E30" s="92" t="s">
        <v>2421</v>
      </c>
    </row>
    <row ht="15.6" customHeight="1" r="31" spans="1:33"/>
    <row ht="15.6" customHeight="1" r="32" spans="1:33"/>
    <row ht="15.6" customHeight="1" r="33"/>
    <row ht="15.6" customHeight="1" r="34"/>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sheetViews>
    <sheetView showGridLines="0" workbookViewId="0" view="pageBreakPreview" zoomScaleNormal="100" zoomScaleSheetLayoutView="100">
      <selection pane="topLeft" activeCell="AO10" sqref="AO10"/>
    </sheetView>
  </sheetViews>
  <sheetFormatPr baseColWidth="8" defaultRowHeight="13"/>
  <cols>
    <col min="1" max="51" width="2.625" style="92" customWidth="1"/>
  </cols>
  <sheetData>
    <row ht="15.6" customHeight="1" r="1" spans="1:33" s="89" customFormat="1">
      <c r="A1" s="94" t="s">
        <v>2391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ht="15.6" customHeight="1" r="2" spans="1:33" s="89"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81" t="s">
        <v>1165</v>
      </c>
      <c r="B3" s="2181"/>
      <c r="C3" s="2181"/>
      <c r="D3" s="2181"/>
      <c r="E3" s="2181"/>
      <c r="F3" s="2181"/>
      <c r="G3" s="2181"/>
      <c r="H3" s="2181"/>
      <c r="I3" s="2181"/>
      <c r="J3" s="2181"/>
      <c r="K3" s="2181"/>
      <c r="L3" s="2181"/>
      <c r="M3" s="2181"/>
      <c r="N3" s="2181"/>
      <c r="O3" s="2181"/>
      <c r="P3" s="2181"/>
      <c r="Q3" s="2181"/>
      <c r="R3" s="2181"/>
      <c r="S3" s="2181"/>
      <c r="T3" s="2181"/>
      <c r="U3" s="2181"/>
      <c r="V3" s="2181"/>
      <c r="W3" s="2181"/>
      <c r="X3" s="2181"/>
      <c r="Y3" s="2181"/>
      <c r="Z3" s="2181"/>
      <c r="AA3" s="2181"/>
      <c r="AB3" s="2181"/>
      <c r="AC3" s="2181"/>
      <c r="AD3" s="2181"/>
      <c r="AE3" s="2181"/>
      <c r="AF3" s="2181"/>
      <c r="AG3" s="218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ht="15.6" customHeight="1" r="5" spans="1:33">
      <c r="B5" s="436"/>
      <c r="U5" s="877" t="s">
        <v>2064</v>
      </c>
      <c r="V5" s="877"/>
      <c r="W5" s="877"/>
      <c r="X5" s="877"/>
      <c r="Y5" s="877"/>
      <c r="Z5" s="877"/>
      <c r="AA5" s="2180" t="str">
        <f>はじめに!D5</f>
        <v>あいうえお集落協定</v>
      </c>
      <c r="AB5" s="2180"/>
      <c r="AC5" s="2180"/>
      <c r="AD5" s="2180"/>
      <c r="AE5" s="2180"/>
      <c r="AF5" s="2180"/>
      <c r="AG5" s="92" t="s">
        <v>348</v>
      </c>
    </row>
    <row ht="36" customHeight="1" r="6" spans="1:33">
      <c r="A6" s="2182" t="s">
        <v>1170</v>
      </c>
      <c r="B6" s="2182"/>
      <c r="C6" s="2182" t="s">
        <v>1171</v>
      </c>
      <c r="D6" s="2182"/>
      <c r="E6" s="2182" t="s">
        <v>1172</v>
      </c>
      <c r="F6" s="2182"/>
      <c r="G6" s="2182" t="s">
        <v>1173</v>
      </c>
      <c r="H6" s="2182"/>
      <c r="I6" s="2182" t="s">
        <v>1174</v>
      </c>
      <c r="J6" s="2182"/>
      <c r="K6" s="2182"/>
      <c r="L6" s="2182"/>
      <c r="M6" s="2182" t="s">
        <v>1175</v>
      </c>
      <c r="N6" s="2182"/>
      <c r="O6" s="2182" t="s">
        <v>1176</v>
      </c>
      <c r="P6" s="2182"/>
      <c r="Q6" s="2182" t="s">
        <v>1177</v>
      </c>
      <c r="R6" s="2182"/>
      <c r="S6" s="2182"/>
      <c r="T6" s="2182"/>
      <c r="U6" s="2182" t="s">
        <v>1178</v>
      </c>
      <c r="V6" s="2182"/>
      <c r="W6" s="2182"/>
      <c r="X6" s="2182"/>
      <c r="Y6" s="2182" t="s">
        <v>1179</v>
      </c>
      <c r="Z6" s="2182"/>
      <c r="AA6" s="2182"/>
      <c r="AB6" s="2182"/>
      <c r="AC6" s="2182" t="s">
        <v>1180</v>
      </c>
      <c r="AD6" s="2182"/>
      <c r="AE6" s="2182"/>
      <c r="AF6" s="2182"/>
    </row>
    <row ht="36" customHeight="1" r="7" spans="1:33">
      <c r="A7" s="2182"/>
      <c r="B7" s="2182"/>
      <c r="C7" s="2182"/>
      <c r="D7" s="2182"/>
      <c r="E7" s="2182"/>
      <c r="F7" s="2182"/>
      <c r="G7" s="2182"/>
      <c r="H7" s="2182"/>
      <c r="I7" s="2183" t="s">
        <v>1181</v>
      </c>
      <c r="J7" s="2183"/>
      <c r="K7" s="2183" t="s">
        <v>1182</v>
      </c>
      <c r="L7" s="2183"/>
      <c r="M7" s="2182"/>
      <c r="N7" s="2182"/>
      <c r="O7" s="2182"/>
      <c r="P7" s="2182"/>
      <c r="Q7" s="2183" t="s">
        <v>1183</v>
      </c>
      <c r="R7" s="2183"/>
      <c r="S7" s="2183" t="s">
        <v>845</v>
      </c>
      <c r="T7" s="2183"/>
      <c r="U7" s="2183" t="s">
        <v>1184</v>
      </c>
      <c r="V7" s="2183"/>
      <c r="W7" s="2183" t="s">
        <v>1185</v>
      </c>
      <c r="X7" s="2183"/>
      <c r="Y7" s="2183" t="s">
        <v>1186</v>
      </c>
      <c r="Z7" s="2183"/>
      <c r="AA7" s="2183" t="s">
        <v>1187</v>
      </c>
      <c r="AB7" s="2183"/>
      <c r="AC7" s="2182"/>
      <c r="AD7" s="2182"/>
      <c r="AE7" s="2182"/>
      <c r="AF7" s="2182"/>
    </row>
    <row ht="15.6" customHeight="1" r="8" spans="1:33">
      <c r="A8" s="2176"/>
      <c r="B8" s="2176"/>
      <c r="C8" s="2176"/>
      <c r="D8" s="2176"/>
      <c r="E8" s="2176"/>
      <c r="F8" s="2176"/>
      <c r="G8" s="2176"/>
      <c r="H8" s="2176"/>
      <c r="I8" s="2176"/>
      <c r="J8" s="2176"/>
      <c r="K8" s="2176"/>
      <c r="L8" s="2176"/>
      <c r="M8" s="2176"/>
      <c r="N8" s="2176"/>
      <c r="O8" s="2176"/>
      <c r="P8" s="2176"/>
      <c r="Q8" s="2176"/>
      <c r="R8" s="2176"/>
      <c r="S8" s="2176"/>
      <c r="T8" s="2176"/>
      <c r="U8" s="2176"/>
      <c r="V8" s="2176"/>
      <c r="W8" s="2176"/>
      <c r="X8" s="2176"/>
      <c r="Y8" s="2176"/>
      <c r="Z8" s="2176"/>
      <c r="AA8" s="2176"/>
      <c r="AB8" s="2176"/>
      <c r="AC8" s="2177"/>
      <c r="AD8" s="2178"/>
      <c r="AE8" s="2178"/>
      <c r="AF8" s="2179"/>
    </row>
    <row ht="15.6" customHeight="1" r="9" spans="1:33">
      <c r="A9" s="2176"/>
      <c r="B9" s="2176"/>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6"/>
      <c r="AA9" s="2176"/>
      <c r="AB9" s="2176"/>
      <c r="AC9" s="2177"/>
      <c r="AD9" s="2178"/>
      <c r="AE9" s="2178"/>
      <c r="AF9" s="2179"/>
    </row>
    <row ht="15.6" customHeight="1" r="10" spans="1:33">
      <c r="A10" s="2176"/>
      <c r="B10" s="2176"/>
      <c r="C10" s="2176"/>
      <c r="D10" s="2176"/>
      <c r="E10" s="2176"/>
      <c r="F10" s="2176"/>
      <c r="G10" s="2176"/>
      <c r="H10" s="2176"/>
      <c r="I10" s="2176"/>
      <c r="J10" s="2176"/>
      <c r="K10" s="2176"/>
      <c r="L10" s="2176"/>
      <c r="M10" s="2176"/>
      <c r="N10" s="2176"/>
      <c r="O10" s="2176"/>
      <c r="P10" s="2176"/>
      <c r="Q10" s="2176"/>
      <c r="R10" s="2176"/>
      <c r="S10" s="2176"/>
      <c r="T10" s="2176"/>
      <c r="U10" s="2176"/>
      <c r="V10" s="2176"/>
      <c r="W10" s="2176"/>
      <c r="X10" s="2176"/>
      <c r="Y10" s="2176"/>
      <c r="Z10" s="2176"/>
      <c r="AA10" s="2176"/>
      <c r="AB10" s="2176"/>
      <c r="AC10" s="2177"/>
      <c r="AD10" s="2178"/>
      <c r="AE10" s="2178"/>
      <c r="AF10" s="2179"/>
    </row>
    <row ht="15.6" customHeight="1" r="11" spans="1:33">
      <c r="A11" s="2176"/>
      <c r="B11" s="2176"/>
      <c r="C11" s="2176"/>
      <c r="D11" s="2176"/>
      <c r="E11" s="2176"/>
      <c r="F11" s="2176"/>
      <c r="G11" s="2176"/>
      <c r="H11" s="2176"/>
      <c r="I11" s="2176"/>
      <c r="J11" s="2176"/>
      <c r="K11" s="2176"/>
      <c r="L11" s="2176"/>
      <c r="M11" s="2176"/>
      <c r="N11" s="2176"/>
      <c r="O11" s="2176"/>
      <c r="P11" s="2176"/>
      <c r="Q11" s="2176"/>
      <c r="R11" s="2176"/>
      <c r="S11" s="2176"/>
      <c r="T11" s="2176"/>
      <c r="U11" s="2176"/>
      <c r="V11" s="2176"/>
      <c r="W11" s="2176"/>
      <c r="X11" s="2176"/>
      <c r="Y11" s="2176"/>
      <c r="Z11" s="2176"/>
      <c r="AA11" s="2176"/>
      <c r="AB11" s="2176"/>
      <c r="AC11" s="2177"/>
      <c r="AD11" s="2178"/>
      <c r="AE11" s="2178"/>
      <c r="AF11" s="2179"/>
    </row>
    <row ht="15.6" customHeight="1" r="12" spans="1:33">
      <c r="A12" s="2176"/>
      <c r="B12" s="2176"/>
      <c r="C12" s="2176"/>
      <c r="D12" s="2176"/>
      <c r="E12" s="2176"/>
      <c r="F12" s="2176"/>
      <c r="G12" s="2176"/>
      <c r="H12" s="2176"/>
      <c r="I12" s="2176"/>
      <c r="J12" s="2176"/>
      <c r="K12" s="2176"/>
      <c r="L12" s="2176"/>
      <c r="M12" s="2176"/>
      <c r="N12" s="2176"/>
      <c r="O12" s="2176"/>
      <c r="P12" s="2176"/>
      <c r="Q12" s="2176"/>
      <c r="R12" s="2176"/>
      <c r="S12" s="2176"/>
      <c r="T12" s="2176"/>
      <c r="U12" s="2176"/>
      <c r="V12" s="2176"/>
      <c r="W12" s="2176"/>
      <c r="X12" s="2176"/>
      <c r="Y12" s="2176"/>
      <c r="Z12" s="2176"/>
      <c r="AA12" s="2176"/>
      <c r="AB12" s="2176"/>
      <c r="AC12" s="2177"/>
      <c r="AD12" s="2178"/>
      <c r="AE12" s="2178"/>
      <c r="AF12" s="2179"/>
    </row>
    <row ht="15.6" customHeight="1" r="13" spans="1:33">
      <c r="A13" s="2176"/>
      <c r="B13" s="2176"/>
      <c r="C13" s="2176"/>
      <c r="D13" s="2176"/>
      <c r="E13" s="2176"/>
      <c r="F13" s="2176"/>
      <c r="G13" s="2176"/>
      <c r="H13" s="2176"/>
      <c r="I13" s="2176"/>
      <c r="J13" s="2176"/>
      <c r="K13" s="2176"/>
      <c r="L13" s="2176"/>
      <c r="M13" s="2176"/>
      <c r="N13" s="2176"/>
      <c r="O13" s="2176"/>
      <c r="P13" s="2176"/>
      <c r="Q13" s="2176"/>
      <c r="R13" s="2176"/>
      <c r="S13" s="2176"/>
      <c r="T13" s="2176"/>
      <c r="U13" s="2176"/>
      <c r="V13" s="2176"/>
      <c r="W13" s="2176"/>
      <c r="X13" s="2176"/>
      <c r="Y13" s="2176"/>
      <c r="Z13" s="2176"/>
      <c r="AA13" s="2176"/>
      <c r="AB13" s="2176"/>
      <c r="AC13" s="2177"/>
      <c r="AD13" s="2178"/>
      <c r="AE13" s="2178"/>
      <c r="AF13" s="2179"/>
    </row>
    <row ht="15.6" customHeight="1" r="14" spans="1:33">
      <c r="A14" s="2176"/>
      <c r="B14" s="2176"/>
      <c r="C14" s="2176"/>
      <c r="D14" s="2176"/>
      <c r="E14" s="2176"/>
      <c r="F14" s="2176"/>
      <c r="G14" s="2176"/>
      <c r="H14" s="2176"/>
      <c r="I14" s="2176"/>
      <c r="J14" s="2176"/>
      <c r="K14" s="2176"/>
      <c r="L14" s="2176"/>
      <c r="M14" s="2176"/>
      <c r="N14" s="2176"/>
      <c r="O14" s="2176"/>
      <c r="P14" s="2176"/>
      <c r="Q14" s="2176"/>
      <c r="R14" s="2176"/>
      <c r="S14" s="2176"/>
      <c r="T14" s="2176"/>
      <c r="U14" s="2176"/>
      <c r="V14" s="2176"/>
      <c r="W14" s="2176"/>
      <c r="X14" s="2176"/>
      <c r="Y14" s="2176"/>
      <c r="Z14" s="2176"/>
      <c r="AA14" s="2176"/>
      <c r="AB14" s="2176"/>
      <c r="AC14" s="2177"/>
      <c r="AD14" s="2178"/>
      <c r="AE14" s="2178"/>
      <c r="AF14" s="2179"/>
    </row>
    <row ht="15.6" customHeight="1" r="15" spans="1:33">
      <c r="A15" s="2176"/>
      <c r="B15" s="2176"/>
      <c r="C15" s="2176"/>
      <c r="D15" s="2176"/>
      <c r="E15" s="2176"/>
      <c r="F15" s="2176"/>
      <c r="G15" s="2176"/>
      <c r="H15" s="2176"/>
      <c r="I15" s="2176"/>
      <c r="J15" s="2176"/>
      <c r="K15" s="2176"/>
      <c r="L15" s="2176"/>
      <c r="M15" s="2176"/>
      <c r="N15" s="2176"/>
      <c r="O15" s="2176"/>
      <c r="P15" s="2176"/>
      <c r="Q15" s="2176"/>
      <c r="R15" s="2176"/>
      <c r="S15" s="2176"/>
      <c r="T15" s="2176"/>
      <c r="U15" s="2176"/>
      <c r="V15" s="2176"/>
      <c r="W15" s="2176"/>
      <c r="X15" s="2176"/>
      <c r="Y15" s="2176"/>
      <c r="Z15" s="2176"/>
      <c r="AA15" s="2176"/>
      <c r="AB15" s="2176"/>
      <c r="AC15" s="2177"/>
      <c r="AD15" s="2178"/>
      <c r="AE15" s="2178"/>
      <c r="AF15" s="2179"/>
    </row>
    <row ht="15.6" customHeight="1" r="16" spans="1:33">
      <c r="A16" s="2176"/>
      <c r="B16" s="2176"/>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2176"/>
      <c r="AA16" s="2176"/>
      <c r="AB16" s="2176"/>
      <c r="AC16" s="2177"/>
      <c r="AD16" s="2178"/>
      <c r="AE16" s="2178"/>
      <c r="AF16" s="2179"/>
    </row>
    <row ht="15.6" customHeight="1" r="17" spans="1:32">
      <c r="A17" s="2176"/>
      <c r="B17" s="2176"/>
      <c r="C17" s="2176"/>
      <c r="D17" s="2176"/>
      <c r="E17" s="2176"/>
      <c r="F17" s="2176"/>
      <c r="G17" s="2176"/>
      <c r="H17" s="2176"/>
      <c r="I17" s="2176"/>
      <c r="J17" s="2176"/>
      <c r="K17" s="2176"/>
      <c r="L17" s="2176"/>
      <c r="M17" s="2176"/>
      <c r="N17" s="2176"/>
      <c r="O17" s="2176"/>
      <c r="P17" s="2176"/>
      <c r="Q17" s="2176"/>
      <c r="R17" s="2176"/>
      <c r="S17" s="2176"/>
      <c r="T17" s="2176"/>
      <c r="U17" s="2176"/>
      <c r="V17" s="2176"/>
      <c r="W17" s="2176"/>
      <c r="X17" s="2176"/>
      <c r="Y17" s="2176"/>
      <c r="Z17" s="2176"/>
      <c r="AA17" s="2176"/>
      <c r="AB17" s="2176"/>
      <c r="AC17" s="2177"/>
      <c r="AD17" s="2178"/>
      <c r="AE17" s="2178"/>
      <c r="AF17" s="2179"/>
    </row>
    <row ht="15.6" customHeight="1" r="18" spans="1:32">
      <c r="A18" s="2176"/>
      <c r="B18" s="2176"/>
      <c r="C18" s="2176"/>
      <c r="D18" s="2176"/>
      <c r="E18" s="2176"/>
      <c r="F18" s="2176"/>
      <c r="G18" s="2176"/>
      <c r="H18" s="2176"/>
      <c r="I18" s="2176"/>
      <c r="J18" s="2176"/>
      <c r="K18" s="2176"/>
      <c r="L18" s="2176"/>
      <c r="M18" s="2176"/>
      <c r="N18" s="2176"/>
      <c r="O18" s="2176"/>
      <c r="P18" s="2176"/>
      <c r="Q18" s="2176"/>
      <c r="R18" s="2176"/>
      <c r="S18" s="2176"/>
      <c r="T18" s="2176"/>
      <c r="U18" s="2176"/>
      <c r="V18" s="2176"/>
      <c r="W18" s="2176"/>
      <c r="X18" s="2176"/>
      <c r="Y18" s="2176"/>
      <c r="Z18" s="2176"/>
      <c r="AA18" s="2176"/>
      <c r="AB18" s="2176"/>
      <c r="AC18" s="2177"/>
      <c r="AD18" s="2178"/>
      <c r="AE18" s="2178"/>
      <c r="AF18" s="2179"/>
    </row>
    <row ht="15.6" customHeight="1" r="19" spans="1:32"/>
    <row ht="15.6" customHeight="1" r="20" spans="1:32"/>
    <row ht="15.6" customHeight="1" r="21" spans="1:32"/>
    <row ht="15.6" customHeight="1" r="22" spans="1:32"/>
    <row ht="15.6" customHeight="1" r="23" spans="1:32"/>
    <row ht="15.6" customHeight="1" r="24" spans="1:32"/>
    <row ht="15.6" customHeight="1" r="25" spans="1:32"/>
    <row ht="15.6" customHeight="1" r="26" spans="1:32"/>
    <row ht="15.6" customHeight="1" r="27" spans="1:32"/>
    <row ht="15.6" customHeight="1" r="28" spans="1:32"/>
    <row ht="15.6" customHeight="1" r="29" spans="1:32"/>
    <row ht="15.6" customHeight="1" r="30" spans="1:32"/>
    <row ht="15.6" customHeight="1" r="31" spans="1:32"/>
    <row ht="15.6" customHeight="1" r="32" spans="1:32"/>
    <row ht="15.6" customHeight="1" r="33"/>
    <row ht="15.6" customHeight="1" r="34"/>
    <row ht="15.6" customHeight="1" r="35"/>
    <row ht="15.6" customHeight="1" r="36"/>
    <row ht="15.6" customHeight="1" r="37"/>
    <row ht="15.6" customHeight="1" r="38"/>
    <row ht="15.6" customHeight="1" r="39"/>
    <row ht="15.6" customHeight="1" r="40"/>
    <row ht="15.6" customHeight="1" r="41"/>
    <row ht="15.6" customHeight="1" r="42"/>
    <row ht="15.6" customHeight="1" r="43"/>
    <row ht="15.6" customHeight="1" r="44"/>
    <row ht="15.6" customHeight="1" r="45"/>
    <row ht="15.6" customHeight="1" r="46"/>
    <row ht="15.6" customHeight="1" r="47"/>
    <row ht="15.6" customHeight="1" r="48"/>
    <row ht="15.6" customHeight="1" r="49"/>
    <row ht="15.6" customHeight="1" r="50"/>
    <row ht="15.6" customHeight="1" r="5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sheetViews>
    <sheetView showGridLines="0" workbookViewId="0" view="pageBreakPreview" zoomScaleNormal="100" zoomScaleSheetLayoutView="100">
      <selection pane="topLeft" activeCell="M15" sqref="M15"/>
    </sheetView>
  </sheetViews>
  <sheetFormatPr baseColWidth="8" defaultRowHeight="13"/>
  <cols>
    <col min="1" max="51" width="2.625" style="92" customWidth="1"/>
  </cols>
  <sheetData>
    <row ht="15.6" customHeight="1" r="1" spans="1:33" s="89" customFormat="1">
      <c r="A1" s="94" t="s">
        <v>1169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ht="15.6" customHeight="1" r="2" spans="1:33" s="89"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81" t="s">
        <v>1166</v>
      </c>
      <c r="B3" s="2181"/>
      <c r="C3" s="2181"/>
      <c r="D3" s="2181"/>
      <c r="E3" s="2181"/>
      <c r="F3" s="2181"/>
      <c r="G3" s="2181"/>
      <c r="H3" s="2181"/>
      <c r="I3" s="2181"/>
      <c r="J3" s="2181"/>
      <c r="K3" s="2181"/>
      <c r="L3" s="2181"/>
      <c r="M3" s="2181"/>
      <c r="N3" s="2181"/>
      <c r="O3" s="2181"/>
      <c r="P3" s="2181"/>
      <c r="Q3" s="2181"/>
      <c r="R3" s="2181"/>
      <c r="S3" s="2181"/>
      <c r="T3" s="2181"/>
      <c r="U3" s="2181"/>
      <c r="V3" s="2181"/>
      <c r="W3" s="2181"/>
      <c r="X3" s="2181"/>
      <c r="Y3" s="2181"/>
      <c r="Z3" s="2181"/>
      <c r="AA3" s="2181"/>
      <c r="AB3" s="2181"/>
      <c r="AC3" s="2181"/>
      <c r="AD3" s="2181"/>
      <c r="AE3" s="2181"/>
      <c r="AF3" s="2181"/>
      <c r="AG3" s="218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94" t="s">
        <v>1189</v>
      </c>
      <c r="B6" s="1894"/>
      <c r="C6" s="1894"/>
      <c r="D6" s="1950" t="s">
        <v>2065</v>
      </c>
      <c r="E6" s="1950"/>
      <c r="F6" s="1950"/>
      <c r="G6" s="1950"/>
      <c r="H6" s="1950"/>
      <c r="I6" s="1950"/>
      <c r="J6" s="1950"/>
      <c r="K6" s="1950"/>
      <c r="L6" s="1950"/>
      <c r="M6" s="1950"/>
      <c r="N6" s="1950"/>
      <c r="O6" s="1950"/>
      <c r="P6" s="1950"/>
      <c r="Q6" s="1950"/>
      <c r="R6" s="1950"/>
      <c r="S6" s="1950"/>
      <c r="T6" s="1950"/>
      <c r="U6" s="1950"/>
      <c r="V6" s="1950"/>
      <c r="W6" s="1950"/>
      <c r="X6" s="1950"/>
      <c r="Y6" s="1950"/>
      <c r="Z6" s="1950"/>
      <c r="AA6" s="1950"/>
      <c r="AB6" s="1950"/>
      <c r="AC6" s="1950"/>
      <c r="AD6" s="1950"/>
      <c r="AE6" s="1950"/>
      <c r="AF6" s="1950"/>
      <c r="AG6" s="1950"/>
    </row>
    <row r="7" spans="1:33">
      <c r="A7" s="1894"/>
      <c r="B7" s="1894"/>
      <c r="C7" s="1894"/>
      <c r="D7" s="1950"/>
      <c r="E7" s="1950"/>
      <c r="F7" s="1950"/>
      <c r="G7" s="1950"/>
      <c r="H7" s="1950"/>
      <c r="I7" s="1950"/>
      <c r="J7" s="1950"/>
      <c r="K7" s="1950"/>
      <c r="L7" s="1950"/>
      <c r="M7" s="1950"/>
      <c r="N7" s="1950"/>
      <c r="O7" s="1950"/>
      <c r="P7" s="1950"/>
      <c r="Q7" s="1950"/>
      <c r="R7" s="1950"/>
      <c r="S7" s="1950"/>
      <c r="T7" s="1950"/>
      <c r="U7" s="1950"/>
      <c r="V7" s="1950"/>
      <c r="W7" s="1950"/>
      <c r="X7" s="1950"/>
      <c r="Y7" s="1950"/>
      <c r="Z7" s="1950"/>
      <c r="AA7" s="1950"/>
      <c r="AB7" s="1950"/>
      <c r="AC7" s="1950"/>
      <c r="AD7" s="1950"/>
      <c r="AE7" s="1950"/>
      <c r="AF7" s="1950"/>
      <c r="AG7" s="1950"/>
    </row>
    <row r="8" spans="1:33">
      <c r="A8" s="1894"/>
      <c r="B8" s="1894"/>
      <c r="C8" s="1894"/>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94" t="s">
        <v>1190</v>
      </c>
      <c r="B9" s="1894"/>
      <c r="C9" s="1894"/>
      <c r="D9" s="1894" t="s">
        <v>1191</v>
      </c>
      <c r="E9" s="1894"/>
      <c r="F9" s="1894"/>
      <c r="G9" s="1894"/>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c r="AG9" s="1894"/>
    </row>
    <row r="10" spans="1:33">
      <c r="A10" s="1894"/>
      <c r="B10" s="1894"/>
      <c r="C10" s="1894"/>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94" t="s">
        <v>1192</v>
      </c>
      <c r="B11" s="1894"/>
      <c r="C11" s="1894"/>
      <c r="D11" s="1950" t="s">
        <v>2066</v>
      </c>
      <c r="E11" s="1950"/>
      <c r="F11" s="1950"/>
      <c r="G11" s="1950"/>
      <c r="H11" s="1950"/>
      <c r="I11" s="1950"/>
      <c r="J11" s="1950"/>
      <c r="K11" s="1950"/>
      <c r="L11" s="1950"/>
      <c r="M11" s="1950"/>
      <c r="N11" s="1950"/>
      <c r="O11" s="1950"/>
      <c r="P11" s="1950"/>
      <c r="Q11" s="1950"/>
      <c r="R11" s="1950"/>
      <c r="S11" s="1950"/>
      <c r="T11" s="1950"/>
      <c r="U11" s="1950"/>
      <c r="V11" s="1950"/>
      <c r="W11" s="1950"/>
      <c r="X11" s="1950"/>
      <c r="Y11" s="1950"/>
      <c r="Z11" s="1950"/>
      <c r="AA11" s="1950"/>
      <c r="AB11" s="1950"/>
      <c r="AC11" s="1950"/>
      <c r="AD11" s="1950"/>
      <c r="AE11" s="1950"/>
      <c r="AF11" s="1950"/>
      <c r="AG11" s="1950"/>
    </row>
    <row r="12" spans="1:33">
      <c r="A12" s="1894"/>
      <c r="B12" s="1894"/>
      <c r="C12" s="1894"/>
      <c r="D12" s="1950"/>
      <c r="E12" s="1950"/>
      <c r="F12" s="1950"/>
      <c r="G12" s="1950"/>
      <c r="H12" s="1950"/>
      <c r="I12" s="1950"/>
      <c r="J12" s="1950"/>
      <c r="K12" s="1950"/>
      <c r="L12" s="1950"/>
      <c r="M12" s="1950"/>
      <c r="N12" s="1950"/>
      <c r="O12" s="1950"/>
      <c r="P12" s="1950"/>
      <c r="Q12" s="1950"/>
      <c r="R12" s="1950"/>
      <c r="S12" s="1950"/>
      <c r="T12" s="1950"/>
      <c r="U12" s="1950"/>
      <c r="V12" s="1950"/>
      <c r="W12" s="1950"/>
      <c r="X12" s="1950"/>
      <c r="Y12" s="1950"/>
      <c r="Z12" s="1950"/>
      <c r="AA12" s="1950"/>
      <c r="AB12" s="1950"/>
      <c r="AC12" s="1950"/>
      <c r="AD12" s="1950"/>
      <c r="AE12" s="1950"/>
      <c r="AF12" s="1950"/>
      <c r="AG12" s="1950"/>
    </row>
    <row r="13" spans="1:33">
      <c r="A13" s="1894"/>
      <c r="B13" s="1894"/>
      <c r="C13" s="1894"/>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94" t="s">
        <v>1193</v>
      </c>
      <c r="B14" s="1894"/>
      <c r="C14" s="1894"/>
      <c r="D14" s="2141" t="s">
        <v>1194</v>
      </c>
      <c r="E14" s="2141"/>
      <c r="F14" s="2141"/>
      <c r="G14" s="2141"/>
      <c r="H14" s="2141"/>
      <c r="I14" s="2141"/>
      <c r="J14" s="2141"/>
      <c r="K14" s="2141"/>
      <c r="L14" s="2141"/>
      <c r="M14" s="2141"/>
      <c r="N14" s="2141"/>
      <c r="O14" s="2141"/>
      <c r="P14" s="2141"/>
      <c r="Q14" s="2141"/>
      <c r="R14" s="2141"/>
      <c r="S14" s="2141"/>
      <c r="T14" s="2141"/>
      <c r="U14" s="2141"/>
      <c r="V14" s="2141"/>
      <c r="W14" s="2141"/>
      <c r="X14" s="2141"/>
      <c r="Y14" s="2141"/>
      <c r="Z14" s="2141"/>
      <c r="AA14" s="2141"/>
      <c r="AB14" s="2141"/>
      <c r="AC14" s="2141"/>
      <c r="AD14" s="2141"/>
      <c r="AE14" s="2141"/>
      <c r="AF14" s="2141"/>
      <c r="AG14" s="2141"/>
    </row>
    <row r="15" spans="1:33">
      <c r="A15" s="1894"/>
      <c r="B15" s="1894"/>
      <c r="C15" s="1894"/>
      <c r="D15" s="438" t="s">
        <v>1195</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94"/>
      <c r="B16" s="1894"/>
      <c r="C16" s="1894"/>
      <c r="D16" s="438" t="s">
        <v>1196</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94"/>
      <c r="B17" s="1894"/>
      <c r="C17" s="1894"/>
      <c r="D17" s="1950" t="s">
        <v>1197</v>
      </c>
      <c r="E17" s="1950"/>
      <c r="F17" s="1950"/>
      <c r="G17" s="1950"/>
      <c r="H17" s="1950"/>
      <c r="I17" s="1950"/>
      <c r="J17" s="1950"/>
      <c r="K17" s="1950"/>
      <c r="L17" s="1950"/>
      <c r="M17" s="1950"/>
      <c r="N17" s="1950"/>
      <c r="O17" s="1950"/>
      <c r="P17" s="1950"/>
      <c r="Q17" s="1950"/>
      <c r="R17" s="1950"/>
      <c r="S17" s="1950"/>
      <c r="T17" s="1950"/>
      <c r="U17" s="1950"/>
      <c r="V17" s="1950"/>
      <c r="W17" s="1950"/>
      <c r="X17" s="1950"/>
      <c r="Y17" s="1950"/>
      <c r="Z17" s="1950"/>
      <c r="AA17" s="1950"/>
      <c r="AB17" s="1950"/>
      <c r="AC17" s="1950"/>
      <c r="AD17" s="1950"/>
      <c r="AE17" s="1950"/>
      <c r="AF17" s="1950"/>
      <c r="AG17" s="340"/>
    </row>
    <row r="18" spans="1:33">
      <c r="A18" s="1894"/>
      <c r="B18" s="1894"/>
      <c r="C18" s="1894"/>
      <c r="D18" s="1950"/>
      <c r="E18" s="1950"/>
      <c r="F18" s="1950"/>
      <c r="G18" s="1950"/>
      <c r="H18" s="1950"/>
      <c r="I18" s="1950"/>
      <c r="J18" s="1950"/>
      <c r="K18" s="1950"/>
      <c r="L18" s="1950"/>
      <c r="M18" s="1950"/>
      <c r="N18" s="1950"/>
      <c r="O18" s="1950"/>
      <c r="P18" s="1950"/>
      <c r="Q18" s="1950"/>
      <c r="R18" s="1950"/>
      <c r="S18" s="1950"/>
      <c r="T18" s="1950"/>
      <c r="U18" s="1950"/>
      <c r="V18" s="1950"/>
      <c r="W18" s="1950"/>
      <c r="X18" s="1950"/>
      <c r="Y18" s="1950"/>
      <c r="Z18" s="1950"/>
      <c r="AA18" s="1950"/>
      <c r="AB18" s="1950"/>
      <c r="AC18" s="1950"/>
      <c r="AD18" s="1950"/>
      <c r="AE18" s="1950"/>
      <c r="AF18" s="1950"/>
      <c r="AG18" s="340"/>
    </row>
    <row r="19" spans="1:33">
      <c r="A19" s="1894"/>
      <c r="B19" s="1894"/>
      <c r="C19" s="1894"/>
      <c r="D19" s="438" t="s">
        <v>1198</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94"/>
      <c r="B20" s="1894"/>
      <c r="C20" s="1894"/>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94" t="s">
        <v>1199</v>
      </c>
      <c r="B21" s="1894"/>
      <c r="C21" s="1894"/>
      <c r="D21" s="1950" t="s">
        <v>1200</v>
      </c>
      <c r="E21" s="1950"/>
      <c r="F21" s="1950"/>
      <c r="G21" s="1950"/>
      <c r="H21" s="1950"/>
      <c r="I21" s="1950"/>
      <c r="J21" s="1950"/>
      <c r="K21" s="1950"/>
      <c r="L21" s="1950"/>
      <c r="M21" s="1950"/>
      <c r="N21" s="1950"/>
      <c r="O21" s="1950"/>
      <c r="P21" s="1950"/>
      <c r="Q21" s="1950"/>
      <c r="R21" s="1950"/>
      <c r="S21" s="1950"/>
      <c r="T21" s="1950"/>
      <c r="U21" s="1950"/>
      <c r="V21" s="1950"/>
      <c r="W21" s="1950"/>
      <c r="X21" s="1950"/>
      <c r="Y21" s="1950"/>
      <c r="Z21" s="1950"/>
      <c r="AA21" s="1950"/>
      <c r="AB21" s="1950"/>
      <c r="AC21" s="1950"/>
      <c r="AD21" s="1950"/>
      <c r="AE21" s="1950"/>
      <c r="AF21" s="1950"/>
      <c r="AG21" s="1950"/>
    </row>
    <row r="22" spans="1:33">
      <c r="A22" s="1894"/>
      <c r="B22" s="1894"/>
      <c r="C22" s="1894"/>
      <c r="D22" s="1950"/>
      <c r="E22" s="1950"/>
      <c r="F22" s="1950"/>
      <c r="G22" s="1950"/>
      <c r="H22" s="1950"/>
      <c r="I22" s="1950"/>
      <c r="J22" s="1950"/>
      <c r="K22" s="1950"/>
      <c r="L22" s="1950"/>
      <c r="M22" s="1950"/>
      <c r="N22" s="1950"/>
      <c r="O22" s="1950"/>
      <c r="P22" s="1950"/>
      <c r="Q22" s="1950"/>
      <c r="R22" s="1950"/>
      <c r="S22" s="1950"/>
      <c r="T22" s="1950"/>
      <c r="U22" s="1950"/>
      <c r="V22" s="1950"/>
      <c r="W22" s="1950"/>
      <c r="X22" s="1950"/>
      <c r="Y22" s="1950"/>
      <c r="Z22" s="1950"/>
      <c r="AA22" s="1950"/>
      <c r="AB22" s="1950"/>
      <c r="AC22" s="1950"/>
      <c r="AD22" s="1950"/>
      <c r="AE22" s="1950"/>
      <c r="AF22" s="1950"/>
      <c r="AG22" s="1950"/>
    </row>
    <row r="23" spans="1:33">
      <c r="A23" s="1894"/>
      <c r="B23" s="1894"/>
      <c r="C23" s="1894"/>
      <c r="D23" s="438" t="s">
        <v>1201</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94"/>
      <c r="B24" s="1894"/>
      <c r="C24" s="1894"/>
      <c r="D24" s="438" t="s">
        <v>1202</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94"/>
      <c r="B25" s="1894"/>
      <c r="C25" s="1894"/>
      <c r="D25" s="438" t="s">
        <v>1203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94"/>
      <c r="B26" s="1894"/>
      <c r="C26" s="1894"/>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94" t="s">
        <v>1204</v>
      </c>
      <c r="B27" s="1894"/>
      <c r="C27" s="1894"/>
      <c r="D27" s="1950" t="s">
        <v>1205</v>
      </c>
      <c r="E27" s="1950"/>
      <c r="F27" s="1950"/>
      <c r="G27" s="1950"/>
      <c r="H27" s="1950"/>
      <c r="I27" s="1950"/>
      <c r="J27" s="1950"/>
      <c r="K27" s="1950"/>
      <c r="L27" s="1950"/>
      <c r="M27" s="1950"/>
      <c r="N27" s="1950"/>
      <c r="O27" s="1950"/>
      <c r="P27" s="1950"/>
      <c r="Q27" s="1950"/>
      <c r="R27" s="1950"/>
      <c r="S27" s="1950"/>
      <c r="T27" s="1950"/>
      <c r="U27" s="1950"/>
      <c r="V27" s="1950"/>
      <c r="W27" s="1950"/>
      <c r="X27" s="1950"/>
      <c r="Y27" s="1950"/>
      <c r="Z27" s="1950"/>
      <c r="AA27" s="1950"/>
      <c r="AB27" s="1950"/>
      <c r="AC27" s="1950"/>
      <c r="AD27" s="1950"/>
      <c r="AE27" s="1950"/>
      <c r="AF27" s="1950"/>
      <c r="AG27" s="1950"/>
    </row>
    <row r="28" spans="1:33">
      <c r="A28" s="1894"/>
      <c r="B28" s="1894"/>
      <c r="C28" s="1894"/>
      <c r="D28" s="1950"/>
      <c r="E28" s="1950"/>
      <c r="F28" s="1950"/>
      <c r="G28" s="1950"/>
      <c r="H28" s="1950"/>
      <c r="I28" s="1950"/>
      <c r="J28" s="1950"/>
      <c r="K28" s="1950"/>
      <c r="L28" s="1950"/>
      <c r="M28" s="1950"/>
      <c r="N28" s="1950"/>
      <c r="O28" s="1950"/>
      <c r="P28" s="1950"/>
      <c r="Q28" s="1950"/>
      <c r="R28" s="1950"/>
      <c r="S28" s="1950"/>
      <c r="T28" s="1950"/>
      <c r="U28" s="1950"/>
      <c r="V28" s="1950"/>
      <c r="W28" s="1950"/>
      <c r="X28" s="1950"/>
      <c r="Y28" s="1950"/>
      <c r="Z28" s="1950"/>
      <c r="AA28" s="1950"/>
      <c r="AB28" s="1950"/>
      <c r="AC28" s="1950"/>
      <c r="AD28" s="1950"/>
      <c r="AE28" s="1950"/>
      <c r="AF28" s="1950"/>
      <c r="AG28" s="1950"/>
    </row>
    <row r="29" spans="1:33">
      <c r="A29" s="1894"/>
      <c r="B29" s="1894"/>
      <c r="C29" s="1894"/>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94"/>
      <c r="B30" s="1894"/>
      <c r="C30" s="1894"/>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94"/>
      <c r="B31" s="1894"/>
      <c r="C31" s="1894"/>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94"/>
      <c r="B32" s="1894"/>
      <c r="C32" s="1894"/>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94"/>
      <c r="B33" s="1894"/>
      <c r="C33" s="1894"/>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ht="15.6" customHeight="1" r="34" spans="1:33">
      <c r="A34" s="1894"/>
      <c r="B34" s="1894"/>
      <c r="C34" s="1894"/>
    </row>
    <row ht="15.6" customHeight="1" r="35" spans="1:33"/>
    <row ht="15.6" customHeight="1" r="36" spans="1:33"/>
    <row ht="15.6" customHeight="1" r="37" spans="1:33"/>
    <row ht="15.6" customHeight="1" r="38" spans="1:33"/>
    <row ht="15.6" customHeight="1" r="39" spans="1:33"/>
    <row ht="15.6" customHeight="1" r="40" spans="1:33"/>
    <row ht="15.6" customHeight="1" r="41" spans="1:33"/>
    <row ht="15.6" customHeight="1" r="42" spans="1:33"/>
    <row ht="15.6" customHeight="1" r="43" spans="1:33"/>
    <row ht="15.6" customHeight="1" r="44" spans="1:33"/>
    <row ht="15.6" customHeight="1" r="45" spans="1:33"/>
    <row ht="15.6" customHeight="1" r="46" spans="1:33"/>
    <row ht="15.6" customHeight="1" r="47" spans="1:33"/>
    <row ht="15.6" customHeight="1" r="48" spans="1:33"/>
    <row ht="15.6" customHeight="1" r="49"/>
    <row ht="15.6" customHeight="1" r="50"/>
    <row ht="15.6" customHeight="1" r="51"/>
    <row ht="15.6" customHeight="1" r="52"/>
    <row ht="15.6" customHeight="1" r="53"/>
    <row ht="15.6" customHeight="1" r="54"/>
    <row ht="15.6" customHeight="1" r="55"/>
    <row ht="15.6" customHeight="1" r="56"/>
    <row ht="15.6" customHeight="1" r="57"/>
    <row ht="15.6" customHeight="1" r="58"/>
    <row ht="15.6" customHeight="1" r="59"/>
    <row ht="15.6" customHeight="1" r="60"/>
    <row ht="15.6" customHeight="1" r="61"/>
    <row ht="15.6" customHeight="1" r="62"/>
    <row ht="15.6" customHeight="1" r="63"/>
    <row ht="15.6" customHeight="1" r="64"/>
    <row ht="15.6" customHeight="1" r="65"/>
    <row ht="15.6" customHeight="1" r="66"/>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sheetViews>
    <sheetView showGridLines="0" zoomScale="122" workbookViewId="0" view="pageBreakPreview" zoomScaleNormal="100" zoomScaleSheetLayoutView="100">
      <selection pane="topLeft" activeCell="G12" sqref="G12:N12"/>
    </sheetView>
  </sheetViews>
  <sheetFormatPr baseColWidth="8" defaultRowHeight="13"/>
  <cols>
    <col min="1" max="51" width="2.625" style="92" customWidth="1"/>
  </cols>
  <sheetData>
    <row ht="15.6" customHeight="1" r="1" spans="1:33" s="89" customFormat="1">
      <c r="A1" s="94" t="s">
        <v>1188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81" t="s">
        <v>1167</v>
      </c>
      <c r="B2" s="2181"/>
      <c r="C2" s="2181"/>
      <c r="D2" s="2181"/>
      <c r="E2" s="2181"/>
      <c r="F2" s="2181"/>
      <c r="G2" s="2181"/>
      <c r="H2" s="2181"/>
      <c r="I2" s="2181"/>
      <c r="J2" s="2181"/>
      <c r="K2" s="2181"/>
      <c r="L2" s="2181"/>
      <c r="M2" s="2181"/>
      <c r="N2" s="2181"/>
      <c r="O2" s="2181"/>
      <c r="P2" s="2181"/>
      <c r="Q2" s="2181"/>
      <c r="R2" s="2181"/>
      <c r="S2" s="2181"/>
      <c r="T2" s="2181"/>
      <c r="U2" s="2181"/>
      <c r="V2" s="2181"/>
      <c r="W2" s="2181"/>
      <c r="X2" s="2181"/>
      <c r="Y2" s="2181"/>
      <c r="Z2" s="2181"/>
      <c r="AA2" s="2181"/>
      <c r="AB2" s="2181"/>
      <c r="AC2" s="2181"/>
      <c r="AD2" s="2181"/>
      <c r="AE2" s="2181"/>
      <c r="AF2" s="2181"/>
      <c r="AG2" s="2181"/>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ht="60" customHeight="1" r="4" spans="1:33">
      <c r="A4" s="2184" t="s">
        <v>1206</v>
      </c>
      <c r="B4" s="2184"/>
      <c r="C4" s="2184"/>
      <c r="D4" s="2184"/>
      <c r="E4" s="2184"/>
      <c r="F4" s="2184"/>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row>
    <row ht="60" customHeight="1" r="5" spans="1:33">
      <c r="A5" s="2184" t="s">
        <v>1207</v>
      </c>
      <c r="B5" s="2184"/>
      <c r="C5" s="2184"/>
      <c r="D5" s="2184"/>
      <c r="E5" s="2184"/>
      <c r="F5" s="2184"/>
      <c r="G5" s="1917"/>
      <c r="H5" s="1917"/>
      <c r="I5" s="1917"/>
      <c r="J5" s="1917"/>
      <c r="K5" s="1917"/>
      <c r="L5" s="1917"/>
      <c r="M5" s="1917"/>
      <c r="N5" s="1917"/>
      <c r="O5" s="1917"/>
      <c r="P5" s="1917"/>
      <c r="Q5" s="1917"/>
      <c r="R5" s="1917"/>
      <c r="S5" s="1917"/>
      <c r="T5" s="1917"/>
      <c r="U5" s="1917"/>
      <c r="V5" s="1917"/>
      <c r="W5" s="1917"/>
      <c r="X5" s="1917"/>
      <c r="Y5" s="1917"/>
      <c r="Z5" s="1917"/>
      <c r="AA5" s="1917"/>
      <c r="AB5" s="1917"/>
      <c r="AC5" s="1917"/>
      <c r="AD5" s="1917"/>
      <c r="AE5" s="1917"/>
      <c r="AF5" s="1917"/>
      <c r="AG5" s="1917"/>
    </row>
    <row r="6" spans="1:33">
      <c r="A6" s="2184" t="s">
        <v>1208</v>
      </c>
      <c r="B6" s="2184"/>
      <c r="C6" s="2184"/>
      <c r="D6" s="2184"/>
      <c r="E6" s="2184"/>
      <c r="F6" s="2184"/>
      <c r="G6" s="2207" t="s">
        <v>1209</v>
      </c>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9"/>
    </row>
    <row r="7" spans="1:33">
      <c r="A7" s="2184"/>
      <c r="B7" s="2184"/>
      <c r="C7" s="2184"/>
      <c r="D7" s="2184"/>
      <c r="E7" s="2184"/>
      <c r="F7" s="2184"/>
      <c r="G7" s="2210" t="s">
        <v>1210</v>
      </c>
      <c r="H7" s="2211"/>
      <c r="I7" s="2211"/>
      <c r="J7" s="2211"/>
      <c r="K7" s="2211"/>
      <c r="L7" s="2211"/>
      <c r="M7" s="2211"/>
      <c r="N7" s="2211"/>
      <c r="O7" s="2211"/>
      <c r="P7" s="2211"/>
      <c r="Q7" s="2211"/>
      <c r="R7" s="2211"/>
      <c r="S7" s="2211"/>
      <c r="T7" s="2211"/>
      <c r="U7" s="2211"/>
      <c r="V7" s="2211"/>
      <c r="W7" s="2211"/>
      <c r="X7" s="2211"/>
      <c r="Y7" s="2211"/>
      <c r="Z7" s="2211"/>
      <c r="AA7" s="2211"/>
      <c r="AB7" s="2211"/>
      <c r="AC7" s="2211"/>
      <c r="AD7" s="2211"/>
      <c r="AE7" s="2211"/>
      <c r="AF7" s="2211"/>
      <c r="AG7" s="2212"/>
    </row>
    <row r="8" spans="1:33">
      <c r="A8" s="2184" t="s">
        <v>1211</v>
      </c>
      <c r="B8" s="2184"/>
      <c r="C8" s="2184"/>
      <c r="D8" s="2184"/>
      <c r="E8" s="2184"/>
      <c r="F8" s="2184"/>
      <c r="G8" s="2193" t="s">
        <v>1212</v>
      </c>
      <c r="H8" s="2194"/>
      <c r="I8" s="2194"/>
      <c r="J8" s="2194"/>
      <c r="K8" s="2194"/>
      <c r="L8" s="2194"/>
      <c r="M8" s="2194"/>
      <c r="N8" s="2194"/>
      <c r="O8" s="2194"/>
      <c r="P8" s="2194"/>
      <c r="Q8" s="2194"/>
      <c r="R8" s="2194"/>
      <c r="S8" s="2194"/>
      <c r="T8" s="2194"/>
      <c r="U8" s="2194"/>
      <c r="V8" s="2194"/>
      <c r="W8" s="2194"/>
      <c r="X8" s="2194"/>
      <c r="Y8" s="2194"/>
      <c r="Z8" s="2194"/>
      <c r="AA8" s="2194"/>
      <c r="AB8" s="2194"/>
      <c r="AC8" s="2194"/>
      <c r="AD8" s="2195">
        <v>0</v>
      </c>
      <c r="AE8" s="2196"/>
      <c r="AF8" s="2196"/>
      <c r="AG8" s="2197"/>
    </row>
    <row r="9" spans="1:33">
      <c r="A9" s="2184"/>
      <c r="B9" s="2184"/>
      <c r="C9" s="2184"/>
      <c r="D9" s="2184"/>
      <c r="E9" s="2184"/>
      <c r="F9" s="2184"/>
      <c r="G9" s="2198" t="s">
        <v>1212</v>
      </c>
      <c r="H9" s="2199"/>
      <c r="I9" s="2199"/>
      <c r="J9" s="2199"/>
      <c r="K9" s="2199"/>
      <c r="L9" s="2199"/>
      <c r="M9" s="2199"/>
      <c r="N9" s="2199"/>
      <c r="O9" s="2199"/>
      <c r="P9" s="2199"/>
      <c r="Q9" s="2199"/>
      <c r="R9" s="2199"/>
      <c r="S9" s="2199"/>
      <c r="T9" s="2199"/>
      <c r="U9" s="2199"/>
      <c r="V9" s="2199"/>
      <c r="W9" s="2199"/>
      <c r="X9" s="2199"/>
      <c r="Y9" s="2199"/>
      <c r="Z9" s="2199"/>
      <c r="AA9" s="2199"/>
      <c r="AB9" s="2199"/>
      <c r="AC9" s="2199"/>
      <c r="AD9" s="2200">
        <v>0</v>
      </c>
      <c r="AE9" s="2201"/>
      <c r="AF9" s="2201"/>
      <c r="AG9" s="2202"/>
    </row>
    <row r="10" spans="1:33">
      <c r="A10" s="2184"/>
      <c r="B10" s="2184"/>
      <c r="C10" s="2184"/>
      <c r="D10" s="2184"/>
      <c r="E10" s="2184"/>
      <c r="F10" s="2184"/>
      <c r="G10" s="2198" t="s">
        <v>1212</v>
      </c>
      <c r="H10" s="2199"/>
      <c r="I10" s="2199"/>
      <c r="J10" s="2199"/>
      <c r="K10" s="2199"/>
      <c r="L10" s="2199"/>
      <c r="M10" s="2199"/>
      <c r="N10" s="2199"/>
      <c r="O10" s="2199"/>
      <c r="P10" s="2199"/>
      <c r="Q10" s="2199"/>
      <c r="R10" s="2199"/>
      <c r="S10" s="2199"/>
      <c r="T10" s="2199"/>
      <c r="U10" s="2199"/>
      <c r="V10" s="2199"/>
      <c r="W10" s="2199"/>
      <c r="X10" s="2199"/>
      <c r="Y10" s="2199"/>
      <c r="Z10" s="2199"/>
      <c r="AA10" s="2199"/>
      <c r="AB10" s="2199"/>
      <c r="AC10" s="2199"/>
      <c r="AD10" s="2200">
        <v>0</v>
      </c>
      <c r="AE10" s="2201"/>
      <c r="AF10" s="2201"/>
      <c r="AG10" s="2202"/>
    </row>
    <row r="11" spans="1:33">
      <c r="A11" s="2184"/>
      <c r="B11" s="2184"/>
      <c r="C11" s="2184"/>
      <c r="D11" s="2184"/>
      <c r="E11" s="2184"/>
      <c r="F11" s="2184"/>
      <c r="G11" s="2203" t="s">
        <v>1213</v>
      </c>
      <c r="H11" s="2204"/>
      <c r="I11" s="2204"/>
      <c r="J11" s="2204"/>
      <c r="K11" s="2204"/>
      <c r="L11" s="2204"/>
      <c r="M11" s="2204"/>
      <c r="N11" s="2204"/>
      <c r="O11" s="2204"/>
      <c r="P11" s="2204"/>
      <c r="Q11" s="2204"/>
      <c r="R11" s="2204"/>
      <c r="S11" s="2204"/>
      <c r="T11" s="2204"/>
      <c r="U11" s="2204"/>
      <c r="V11" s="2204"/>
      <c r="W11" s="2204"/>
      <c r="X11" s="2204"/>
      <c r="Y11" s="2204"/>
      <c r="Z11" s="2204"/>
      <c r="AA11" s="2204"/>
      <c r="AB11" s="2204"/>
      <c r="AC11" s="2204"/>
      <c r="AD11" s="2205">
        <f>SUM(AD8:AG10)</f>
        <v>0</v>
      </c>
      <c r="AE11" s="2205"/>
      <c r="AF11" s="2205"/>
      <c r="AG11" s="2206"/>
    </row>
    <row ht="60" customHeight="1" r="12" spans="1:33">
      <c r="A12" s="2184" t="s">
        <v>1214</v>
      </c>
      <c r="B12" s="2184"/>
      <c r="C12" s="2184"/>
      <c r="D12" s="2184"/>
      <c r="E12" s="2184"/>
      <c r="F12" s="2184"/>
      <c r="G12" s="2185" t="s">
        <v>1215</v>
      </c>
      <c r="H12" s="2186"/>
      <c r="I12" s="2186"/>
      <c r="J12" s="2186"/>
      <c r="K12" s="2186"/>
      <c r="L12" s="2186"/>
      <c r="M12" s="2186"/>
      <c r="N12" s="2186"/>
      <c r="O12" s="2186" t="s">
        <v>1216</v>
      </c>
      <c r="P12" s="2186"/>
      <c r="Q12" s="2186"/>
      <c r="R12" s="2186"/>
      <c r="S12" s="2186"/>
      <c r="T12" s="2186"/>
      <c r="U12" s="2186"/>
      <c r="V12" s="2186"/>
      <c r="W12" s="2186"/>
      <c r="X12" s="2186" t="s">
        <v>1217</v>
      </c>
      <c r="Y12" s="2186"/>
      <c r="Z12" s="2186"/>
      <c r="AA12" s="2186"/>
      <c r="AB12" s="2186"/>
      <c r="AC12" s="2186"/>
      <c r="AD12" s="2186"/>
      <c r="AE12" s="2186"/>
      <c r="AF12" s="2186"/>
      <c r="AG12" s="2187"/>
    </row>
    <row ht="60" customHeight="1" r="13" spans="1:33">
      <c r="A13" s="2184"/>
      <c r="B13" s="2184"/>
      <c r="C13" s="2184"/>
      <c r="D13" s="2184"/>
      <c r="E13" s="2184"/>
      <c r="F13" s="2184"/>
      <c r="G13" s="2188" t="s">
        <v>1218</v>
      </c>
      <c r="H13" s="2189"/>
      <c r="I13" s="2189"/>
      <c r="J13" s="2189"/>
      <c r="K13" s="2189"/>
      <c r="L13" s="2189"/>
      <c r="M13" s="2189"/>
      <c r="N13" s="2189"/>
      <c r="O13" s="2189" t="s">
        <v>1216</v>
      </c>
      <c r="P13" s="2189"/>
      <c r="Q13" s="2189"/>
      <c r="R13" s="2189"/>
      <c r="S13" s="2189"/>
      <c r="T13" s="2189"/>
      <c r="U13" s="2189"/>
      <c r="V13" s="2189"/>
      <c r="W13" s="2189"/>
      <c r="X13" s="2189" t="s">
        <v>1217</v>
      </c>
      <c r="Y13" s="2189"/>
      <c r="Z13" s="2189"/>
      <c r="AA13" s="2189"/>
      <c r="AB13" s="2189"/>
      <c r="AC13" s="2189"/>
      <c r="AD13" s="2189"/>
      <c r="AE13" s="2189"/>
      <c r="AF13" s="2189"/>
      <c r="AG13" s="2190"/>
    </row>
    <row ht="18" customHeight="1" r="14" spans="1:33">
      <c r="A14" s="2184" t="s">
        <v>1219</v>
      </c>
      <c r="B14" s="2184"/>
      <c r="C14" s="2184"/>
      <c r="D14" s="2184"/>
      <c r="E14" s="2184"/>
      <c r="F14" s="2184"/>
      <c r="G14" s="2191"/>
      <c r="H14" s="2192"/>
      <c r="I14" s="2192"/>
      <c r="J14" s="2192"/>
      <c r="K14" s="2192"/>
      <c r="L14" s="2192"/>
      <c r="M14" s="2192"/>
      <c r="N14" s="2192"/>
      <c r="O14" s="1131" t="s">
        <v>1220</v>
      </c>
      <c r="P14" s="1131"/>
      <c r="Q14" s="1131"/>
      <c r="R14" s="1131"/>
      <c r="S14" s="1131"/>
      <c r="T14" s="1131"/>
      <c r="U14" s="1131"/>
      <c r="V14" s="1131"/>
      <c r="W14" s="1131"/>
      <c r="X14" s="1131"/>
      <c r="Y14" s="1131"/>
      <c r="Z14" s="1131"/>
      <c r="AA14" s="1131"/>
      <c r="AB14" s="1131"/>
      <c r="AC14" s="1131"/>
      <c r="AD14" s="1131"/>
      <c r="AE14" s="1131"/>
      <c r="AF14" s="1131"/>
      <c r="AG14" s="1132"/>
    </row>
    <row ht="60" customHeight="1" r="15" spans="1:33">
      <c r="A15" s="2184" t="s">
        <v>1221</v>
      </c>
      <c r="B15" s="2184"/>
      <c r="C15" s="2184"/>
      <c r="D15" s="2184"/>
      <c r="E15" s="2184"/>
      <c r="F15" s="2184"/>
      <c r="G15" s="1917"/>
      <c r="H15" s="1917"/>
      <c r="I15" s="1917"/>
      <c r="J15" s="1917"/>
      <c r="K15" s="1917"/>
      <c r="L15" s="1917"/>
      <c r="M15" s="1917"/>
      <c r="N15" s="1917"/>
      <c r="O15" s="1917"/>
      <c r="P15" s="1917"/>
      <c r="Q15" s="1917"/>
      <c r="R15" s="1917"/>
      <c r="S15" s="1917"/>
      <c r="T15" s="1917"/>
      <c r="U15" s="1917"/>
      <c r="V15" s="1917"/>
      <c r="W15" s="1917"/>
      <c r="X15" s="1917"/>
      <c r="Y15" s="1917"/>
      <c r="Z15" s="1917"/>
      <c r="AA15" s="1917"/>
      <c r="AB15" s="1917"/>
      <c r="AC15" s="1917"/>
      <c r="AD15" s="1917"/>
      <c r="AE15" s="1917"/>
      <c r="AF15" s="1917"/>
      <c r="AG15" s="1917"/>
    </row>
    <row ht="18" customHeight="1" r="16" spans="1:33">
      <c r="A16" s="438" t="s">
        <v>1222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1224</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50" t="s">
        <v>1225</v>
      </c>
      <c r="B19" s="2141"/>
      <c r="C19" s="2141"/>
      <c r="D19" s="2141"/>
      <c r="E19" s="2141"/>
      <c r="F19" s="2141"/>
      <c r="G19" s="2141"/>
      <c r="H19" s="2141"/>
      <c r="I19" s="2141"/>
      <c r="J19" s="2141"/>
      <c r="K19" s="2141"/>
      <c r="L19" s="2141"/>
      <c r="M19" s="2141"/>
      <c r="N19" s="2141"/>
      <c r="O19" s="2141"/>
      <c r="P19" s="2141"/>
      <c r="Q19" s="2141"/>
      <c r="R19" s="2141"/>
      <c r="S19" s="2141"/>
      <c r="T19" s="2141"/>
      <c r="U19" s="2141"/>
      <c r="V19" s="2141"/>
      <c r="W19" s="2141"/>
      <c r="X19" s="2141"/>
      <c r="Y19" s="2141"/>
      <c r="Z19" s="2141"/>
      <c r="AA19" s="2141"/>
      <c r="AB19" s="2141"/>
      <c r="AC19" s="2141"/>
      <c r="AD19" s="2141"/>
      <c r="AE19" s="2141"/>
      <c r="AF19" s="2141"/>
      <c r="AG19" s="2141"/>
    </row>
    <row r="20" spans="1:33">
      <c r="A20" s="1950" t="s">
        <v>1226</v>
      </c>
      <c r="B20" s="1950"/>
      <c r="C20" s="1950"/>
      <c r="D20" s="1950"/>
      <c r="E20" s="1950"/>
      <c r="F20" s="1950"/>
      <c r="G20" s="1950"/>
      <c r="H20" s="1950"/>
      <c r="I20" s="1950"/>
      <c r="J20" s="1950"/>
      <c r="K20" s="1950"/>
      <c r="L20" s="1950"/>
      <c r="M20" s="1950"/>
      <c r="N20" s="1950"/>
      <c r="O20" s="1950"/>
      <c r="P20" s="1950"/>
      <c r="Q20" s="1950"/>
      <c r="R20" s="1950"/>
      <c r="S20" s="1950"/>
      <c r="T20" s="1950"/>
      <c r="U20" s="1950"/>
      <c r="V20" s="1950"/>
      <c r="W20" s="1950"/>
      <c r="X20" s="1950"/>
      <c r="Y20" s="1950"/>
      <c r="Z20" s="1950"/>
      <c r="AA20" s="1950"/>
      <c r="AB20" s="1950"/>
      <c r="AC20" s="1950"/>
      <c r="AD20" s="1950"/>
      <c r="AE20" s="1950"/>
      <c r="AF20" s="1950"/>
      <c r="AG20" s="1950"/>
    </row>
    <row r="21" spans="1:33">
      <c r="A21" s="1950"/>
      <c r="B21" s="1950"/>
      <c r="C21" s="1950"/>
      <c r="D21" s="1950"/>
      <c r="E21" s="1950"/>
      <c r="F21" s="1950"/>
      <c r="G21" s="1950"/>
      <c r="H21" s="1950"/>
      <c r="I21" s="1950"/>
      <c r="J21" s="1950"/>
      <c r="K21" s="1950"/>
      <c r="L21" s="1950"/>
      <c r="M21" s="1950"/>
      <c r="N21" s="1950"/>
      <c r="O21" s="1950"/>
      <c r="P21" s="1950"/>
      <c r="Q21" s="1950"/>
      <c r="R21" s="1950"/>
      <c r="S21" s="1950"/>
      <c r="T21" s="1950"/>
      <c r="U21" s="1950"/>
      <c r="V21" s="1950"/>
      <c r="W21" s="1950"/>
      <c r="X21" s="1950"/>
      <c r="Y21" s="1950"/>
      <c r="Z21" s="1950"/>
      <c r="AA21" s="1950"/>
      <c r="AB21" s="1950"/>
      <c r="AC21" s="1950"/>
      <c r="AD21" s="1950"/>
      <c r="AE21" s="1950"/>
      <c r="AF21" s="1950"/>
      <c r="AG21" s="1950"/>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ht="15.6" customHeight="1" r="23" spans="1:33"/>
    <row ht="15.6" customHeight="1" r="24" spans="1:33"/>
    <row ht="15.6" customHeight="1" r="25" spans="1:33"/>
    <row ht="15.6" customHeight="1" r="26" spans="1:33"/>
    <row ht="15.6" customHeight="1" r="27" spans="1:33"/>
    <row ht="15.6" customHeight="1" r="28" spans="1:33"/>
    <row ht="15.6" customHeight="1" r="29" spans="1:33"/>
    <row ht="15.6" customHeight="1" r="30" spans="1:33"/>
    <row ht="15.6" customHeight="1" r="31" spans="1:33"/>
    <row ht="15.6" customHeight="1" r="32" spans="1:33"/>
    <row ht="15.6" customHeight="1" r="33"/>
    <row ht="15.6" customHeight="1" r="34"/>
    <row ht="15.6" customHeight="1" r="35"/>
    <row ht="15.6" customHeight="1" r="36"/>
    <row ht="15.6" customHeight="1" r="37"/>
    <row ht="15.6" customHeight="1" r="38"/>
    <row ht="15.6" customHeight="1" r="39"/>
    <row ht="15.6" customHeight="1" r="40"/>
    <row ht="15.6" customHeight="1" r="41"/>
    <row ht="15.6" customHeight="1" r="42"/>
    <row ht="15.6" customHeight="1" r="43"/>
    <row ht="15.6" customHeight="1" r="44"/>
    <row ht="15.6" customHeight="1" r="45"/>
    <row ht="15.6" customHeight="1" r="46"/>
    <row ht="15.6" customHeight="1" r="47"/>
    <row ht="15.6" customHeight="1" r="48"/>
    <row ht="15.6" customHeight="1" r="49"/>
    <row ht="15.6" customHeight="1" r="50"/>
    <row ht="15.6" customHeight="1" r="51"/>
    <row ht="15.6" customHeight="1" r="52"/>
    <row ht="15.6" customHeight="1" r="53"/>
    <row ht="15.6" customHeight="1" r="54"/>
    <row ht="15.6" customHeight="1" r="55"/>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sheetViews>
    <sheetView showGridLines="0" zoomScale="118" workbookViewId="0" view="pageBreakPreview" zoomScaleNormal="100" zoomScaleSheetLayoutView="90">
      <selection pane="topLeft" activeCell="J9" sqref="J9"/>
    </sheetView>
  </sheetViews>
  <sheetFormatPr baseColWidth="8" defaultRowHeight="13"/>
  <cols>
    <col min="1" max="51" width="2.625" style="92" customWidth="1"/>
  </cols>
  <sheetData>
    <row ht="15.6" customHeight="1" r="1" spans="1:51" s="89" customFormat="1">
      <c r="A1" s="94" t="s">
        <v>2392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ht="15.6" customHeight="1" r="2" spans="1:51" s="89"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ht="15.6" customHeight="1" r="3" spans="1:51" s="92" customFormat="1">
      <c r="Z3" s="2213" t="s">
        <v>1227</v>
      </c>
      <c r="AA3" s="2213"/>
      <c r="AB3" s="2213"/>
      <c r="AC3" s="2213"/>
      <c r="AD3" s="2213"/>
      <c r="AE3" s="2213"/>
    </row>
    <row ht="15.6" customHeight="1" r="4" spans="1:51">
      <c r="Z4" s="2213" t="s">
        <v>1228</v>
      </c>
      <c r="AA4" s="2213"/>
      <c r="AB4" s="2213"/>
      <c r="AC4" s="2213"/>
      <c r="AD4" s="2213"/>
      <c r="AE4" s="2213"/>
      <c r="AG4" s="437"/>
    </row>
    <row ht="15.6" customHeight="1" r="5" spans="1:51">
      <c r="Z5" s="437"/>
      <c r="AA5" s="437"/>
      <c r="AB5" s="437"/>
      <c r="AC5" s="437"/>
      <c r="AD5" s="437"/>
      <c r="AE5" s="437"/>
      <c r="AG5" s="437"/>
    </row>
    <row ht="15.6" customHeight="1" r="6" spans="1:51">
      <c r="B6" s="92" t="s">
        <v>1229</v>
      </c>
      <c r="M6" s="436"/>
    </row>
    <row ht="15.6" customHeight="1" r="7" spans="1:51"/>
    <row ht="15.6" customHeight="1" r="8" spans="1:51">
      <c r="V8"/>
      <c r="W8" s="2147" t="str">
        <f>はじめに!D5</f>
        <v>あいうえお集落協定</v>
      </c>
      <c r="X8" s="2147"/>
      <c r="Y8" s="2147"/>
      <c r="Z8" s="2147"/>
      <c r="AA8" s="2147"/>
      <c r="AB8" s="2147"/>
      <c r="AC8" s="2147"/>
      <c r="AD8" s="2147"/>
      <c r="AE8" s="2147"/>
      <c r="AY8"/>
    </row>
    <row ht="15.6" customHeight="1" r="9" spans="1:51">
      <c r="W9" s="2147" t="str">
        <f>はじめに!D6</f>
        <v>中山間　太郎</v>
      </c>
      <c r="X9" s="2147"/>
      <c r="Y9" s="2147"/>
      <c r="Z9" s="2147"/>
      <c r="AA9" s="2147"/>
      <c r="AB9" s="2147"/>
      <c r="AC9" s="2147"/>
      <c r="AD9" s="2147"/>
      <c r="AE9" s="2147"/>
      <c r="AF9" s="298"/>
    </row>
    <row ht="15.6" customHeight="1" r="10" spans="1:51">
      <c r="W10" s="437"/>
      <c r="X10" s="437"/>
      <c r="Y10" s="437"/>
      <c r="Z10" s="437"/>
      <c r="AA10" s="437"/>
      <c r="AB10" s="437"/>
      <c r="AC10" s="437"/>
      <c r="AD10" s="437"/>
      <c r="AE10" s="437"/>
      <c r="AF10" s="437"/>
    </row>
    <row ht="15.6" customHeight="1" r="11" spans="1:51"/>
    <row ht="15.6" customHeight="1" r="12" spans="1:51">
      <c r="A12" s="1894" t="s">
        <v>2067</v>
      </c>
      <c r="B12" s="1894"/>
      <c r="C12" s="1894"/>
      <c r="D12" s="1894"/>
      <c r="E12" s="1894"/>
      <c r="F12" s="1894"/>
      <c r="G12" s="1894"/>
      <c r="H12" s="1894"/>
      <c r="I12" s="1894"/>
      <c r="J12" s="1894"/>
      <c r="K12" s="1894"/>
      <c r="L12" s="1894"/>
      <c r="M12" s="1894"/>
      <c r="N12" s="1894"/>
      <c r="O12" s="1894"/>
      <c r="P12" s="1894"/>
      <c r="Q12" s="1894"/>
      <c r="R12" s="1894"/>
      <c r="S12" s="1894"/>
      <c r="T12" s="1894"/>
      <c r="U12" s="1894"/>
      <c r="V12" s="1894"/>
      <c r="W12" s="1894"/>
      <c r="X12" s="1894"/>
      <c r="Y12" s="1894"/>
      <c r="Z12" s="1894"/>
      <c r="AA12" s="1894"/>
      <c r="AB12" s="1894"/>
      <c r="AC12" s="1894"/>
      <c r="AD12" s="1894"/>
      <c r="AE12" s="1894"/>
      <c r="AF12" s="1894"/>
      <c r="AG12" s="1894"/>
    </row>
    <row ht="15.6" customHeight="1" r="13" spans="1:51"/>
    <row ht="15.6" customHeight="1" r="14" spans="1:51">
      <c r="A14" s="1950" t="s">
        <v>1230</v>
      </c>
      <c r="B14" s="2141"/>
      <c r="C14" s="2141"/>
      <c r="D14" s="2141"/>
      <c r="E14" s="2141"/>
      <c r="F14" s="2141"/>
      <c r="G14" s="2141"/>
      <c r="H14" s="2141"/>
      <c r="I14" s="2141"/>
      <c r="J14" s="2141"/>
      <c r="K14" s="2141"/>
      <c r="L14" s="2141"/>
      <c r="M14" s="2141"/>
      <c r="N14" s="2141"/>
      <c r="O14" s="2141"/>
      <c r="P14" s="2141"/>
      <c r="Q14" s="2141"/>
      <c r="R14" s="2141"/>
      <c r="S14" s="2141"/>
      <c r="T14" s="2141"/>
      <c r="U14" s="2141"/>
      <c r="V14" s="2141"/>
      <c r="W14" s="2141"/>
      <c r="X14" s="2141"/>
      <c r="Y14" s="2141"/>
      <c r="Z14" s="2141"/>
      <c r="AA14" s="2141"/>
      <c r="AB14" s="2141"/>
      <c r="AC14" s="2141"/>
      <c r="AD14" s="2141"/>
      <c r="AE14" s="2141"/>
      <c r="AF14" s="2141"/>
      <c r="AG14" s="2141"/>
    </row>
    <row ht="15.6" customHeight="1" r="15" spans="1:51">
      <c r="A15" s="2141"/>
      <c r="B15" s="2141"/>
      <c r="C15" s="2141"/>
      <c r="D15" s="2141"/>
      <c r="E15" s="2141"/>
      <c r="F15" s="2141"/>
      <c r="G15" s="2141"/>
      <c r="H15" s="2141"/>
      <c r="I15" s="2141"/>
      <c r="J15" s="2141"/>
      <c r="K15" s="2141"/>
      <c r="L15" s="2141"/>
      <c r="M15" s="2141"/>
      <c r="N15" s="2141"/>
      <c r="O15" s="2141"/>
      <c r="P15" s="2141"/>
      <c r="Q15" s="2141"/>
      <c r="R15" s="2141"/>
      <c r="S15" s="2141"/>
      <c r="T15" s="2141"/>
      <c r="U15" s="2141"/>
      <c r="V15" s="2141"/>
      <c r="W15" s="2141"/>
      <c r="X15" s="2141"/>
      <c r="Y15" s="2141"/>
      <c r="Z15" s="2141"/>
      <c r="AA15" s="2141"/>
      <c r="AB15" s="2141"/>
      <c r="AC15" s="2141"/>
      <c r="AD15" s="2141"/>
      <c r="AE15" s="2141"/>
      <c r="AF15" s="2141"/>
      <c r="AG15" s="2141"/>
    </row>
    <row ht="15.6" customHeight="1" r="16" spans="1:51">
      <c r="A16" s="2141"/>
      <c r="B16" s="2141"/>
      <c r="C16" s="2141"/>
      <c r="D16" s="2141"/>
      <c r="E16" s="2141"/>
      <c r="F16" s="2141"/>
      <c r="G16" s="2141"/>
      <c r="H16" s="2141"/>
      <c r="I16" s="2141"/>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row>
    <row ht="15.6" customHeight="1" r="17" spans="1:33">
      <c r="A17" s="2141"/>
      <c r="B17" s="2141"/>
      <c r="C17" s="2141"/>
      <c r="D17" s="2141"/>
      <c r="E17" s="2141"/>
      <c r="F17" s="2141"/>
      <c r="G17" s="2141"/>
      <c r="H17" s="2141"/>
      <c r="I17" s="2141"/>
      <c r="J17" s="2141"/>
      <c r="K17" s="2141"/>
      <c r="L17" s="2141"/>
      <c r="M17" s="2141"/>
      <c r="N17" s="2141"/>
      <c r="O17" s="2141"/>
      <c r="P17" s="2141"/>
      <c r="Q17" s="2141"/>
      <c r="R17" s="2141"/>
      <c r="S17" s="2141"/>
      <c r="T17" s="2141"/>
      <c r="U17" s="2141"/>
      <c r="V17" s="2141"/>
      <c r="W17" s="2141"/>
      <c r="X17" s="2141"/>
      <c r="Y17" s="2141"/>
      <c r="Z17" s="2141"/>
      <c r="AA17" s="2141"/>
      <c r="AB17" s="2141"/>
      <c r="AC17" s="2141"/>
      <c r="AD17" s="2141"/>
      <c r="AE17" s="2141"/>
      <c r="AF17" s="2141"/>
      <c r="AG17" s="2141"/>
    </row>
    <row ht="15.6" customHeight="1" r="18" spans="1:33"/>
    <row ht="15.6" customHeight="1" r="19" spans="1:33"/>
    <row ht="15.6" customHeight="1" r="20" spans="1:33"/>
    <row ht="15.6" customHeight="1" r="21" spans="1:33"/>
    <row ht="15.6" customHeight="1" r="22" spans="1:33"/>
    <row ht="15.6" customHeight="1" r="23" spans="1:33"/>
    <row ht="15.6" customHeight="1" r="24" spans="1:33"/>
    <row ht="15.6" customHeight="1" r="25" spans="1:33"/>
    <row ht="15.6" customHeight="1" r="26" spans="1:33"/>
    <row ht="15.6" customHeight="1" r="27" spans="1:33"/>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sheetViews>
    <sheetView showGridLines="0" zoomScale="96" workbookViewId="0" view="pageBreakPreview" zoomScaleNormal="100" zoomScaleSheetLayoutView="100">
      <selection pane="topLeft" activeCell="S41" sqref="S41"/>
    </sheetView>
  </sheetViews>
  <sheetFormatPr baseColWidth="8" defaultRowHeight="13"/>
  <cols>
    <col min="1" max="1" width="1.625" style="92" customWidth="1"/>
    <col min="2" max="2" width="10.75" style="92" customWidth="1"/>
    <col min="3" max="3" width="7.5" style="92" customWidth="1"/>
    <col min="4" max="5" width="5.625" style="92" customWidth="1"/>
    <col min="6" max="6" width="5.87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ht="15" customHeight="1" r="1" spans="1:52" s="89" customFormat="1">
      <c r="A1" s="2236" t="s">
        <v>1231</v>
      </c>
      <c r="B1" s="2236"/>
      <c r="C1" s="2236"/>
      <c r="D1" s="2236"/>
      <c r="E1" s="2236"/>
      <c r="F1" s="2236"/>
      <c r="G1" s="2236"/>
      <c r="H1" s="2236"/>
      <c r="I1" s="2236"/>
      <c r="J1" s="2236"/>
      <c r="K1" s="2236"/>
      <c r="L1" s="2236"/>
      <c r="M1" s="2236"/>
      <c r="N1" s="2236"/>
      <c r="O1" s="2236"/>
      <c r="P1" s="2236"/>
      <c r="Q1" s="2236"/>
      <c r="R1" s="2236"/>
      <c r="S1" s="2236"/>
      <c r="T1" s="2236"/>
      <c r="U1" s="2236"/>
      <c r="V1" s="2236"/>
      <c r="W1" s="2236"/>
      <c r="X1" s="2236"/>
      <c r="Y1" s="2236"/>
      <c r="Z1" s="2236"/>
      <c r="AA1" s="2236"/>
      <c r="AB1" s="2236"/>
      <c r="AC1" s="2236"/>
      <c r="AD1" s="2236"/>
      <c r="AE1" s="2236"/>
      <c r="AF1" s="2236"/>
      <c r="AG1" s="2236"/>
    </row>
    <row ht="15" customHeight="1" r="2" spans="1:52" s="89" customForma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ht="15.6" customHeight="1" r="3" spans="1:52" s="89" customFormat="1">
      <c r="B3" s="441" t="s">
        <v>1232</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ht="15.6" customHeight="1" r="4" spans="1:52" s="344" customFormat="1">
      <c r="A4" s="92"/>
      <c r="B4" s="442"/>
      <c r="C4" s="442"/>
      <c r="D4" s="2231" t="s">
        <v>1233</v>
      </c>
      <c r="E4" s="2231"/>
      <c r="F4" s="2231"/>
      <c r="G4" s="2232" t="str">
        <f>別紙１①!G6</f>
        <v>あいうえおかつどうそしき</v>
      </c>
      <c r="H4" s="2233"/>
      <c r="I4" s="2233"/>
      <c r="J4" s="2233"/>
      <c r="K4" s="2233"/>
      <c r="L4" s="2234"/>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ht="15" customHeight="1" r="5" spans="1:52">
      <c r="B5" s="438"/>
      <c r="C5" s="438"/>
      <c r="D5" s="2237" t="s">
        <v>1234</v>
      </c>
      <c r="E5" s="2237"/>
      <c r="F5" s="2237"/>
      <c r="G5" s="2238" t="str">
        <f>別紙１①!G7</f>
        <v>あいうえお集落協定</v>
      </c>
      <c r="H5" s="2239"/>
      <c r="I5" s="2239"/>
      <c r="J5" s="2239"/>
      <c r="K5" s="2239"/>
      <c r="L5" s="2240"/>
      <c r="M5" s="340"/>
      <c r="N5" s="340"/>
      <c r="O5" s="340"/>
      <c r="P5" s="340"/>
      <c r="Q5" s="340"/>
      <c r="R5" s="340"/>
      <c r="S5" s="340"/>
      <c r="T5" s="340"/>
      <c r="U5" s="340"/>
    </row>
    <row ht="15" customHeight="1" r="6" spans="1:52">
      <c r="B6" s="442"/>
      <c r="C6" s="442"/>
      <c r="D6" s="2231" t="s">
        <v>1233</v>
      </c>
      <c r="E6" s="2231"/>
      <c r="F6" s="2231"/>
      <c r="G6" s="2232" t="str">
        <f>別紙１①!G9</f>
        <v>ちゅうさんかん　たろう</v>
      </c>
      <c r="H6" s="2233"/>
      <c r="I6" s="2233"/>
      <c r="J6" s="2233"/>
      <c r="K6" s="2233"/>
      <c r="L6" s="2234"/>
      <c r="M6" s="340"/>
      <c r="N6" s="340"/>
      <c r="O6" s="340"/>
      <c r="P6" s="340"/>
      <c r="Q6" s="340"/>
      <c r="R6" s="340"/>
      <c r="S6" s="340"/>
      <c r="T6" s="340"/>
      <c r="U6" s="340"/>
    </row>
    <row ht="15" customHeight="1" r="7" spans="1:52">
      <c r="B7" s="438"/>
      <c r="C7" s="438"/>
      <c r="D7" s="2237" t="s">
        <v>1235</v>
      </c>
      <c r="E7" s="2237"/>
      <c r="F7" s="2237"/>
      <c r="G7" s="2238" t="str">
        <f>別紙１①!G10</f>
        <v>中山間　太郎</v>
      </c>
      <c r="H7" s="2239"/>
      <c r="I7" s="2239"/>
      <c r="J7" s="2239"/>
      <c r="K7" s="2239"/>
      <c r="L7" s="2240"/>
      <c r="M7" s="340"/>
      <c r="N7" s="340"/>
      <c r="O7" s="340"/>
      <c r="P7" s="340"/>
      <c r="Q7" s="340"/>
      <c r="R7" s="340"/>
      <c r="S7" s="340"/>
      <c r="T7" s="340"/>
      <c r="U7" s="340"/>
    </row>
    <row ht="15" customHeight="1" r="8" spans="1:52">
      <c r="B8" s="442"/>
      <c r="C8" s="442"/>
      <c r="D8" s="2231" t="s">
        <v>1233</v>
      </c>
      <c r="E8" s="2231"/>
      <c r="F8" s="2231"/>
      <c r="G8" s="2232" t="str">
        <f>別紙１①!G12</f>
        <v>まるけんさんかくしまるちょう</v>
      </c>
      <c r="H8" s="2233"/>
      <c r="I8" s="2233"/>
      <c r="J8" s="2233"/>
      <c r="K8" s="2233"/>
      <c r="L8" s="2234"/>
      <c r="M8" s="340"/>
      <c r="N8" s="340"/>
      <c r="O8" s="340"/>
      <c r="P8" s="340"/>
      <c r="Q8" s="340"/>
      <c r="R8" s="340"/>
      <c r="S8" s="340"/>
      <c r="T8" s="340"/>
      <c r="U8" s="340"/>
    </row>
    <row ht="15" customHeight="1" r="9" spans="1:52">
      <c r="B9" s="438"/>
      <c r="C9" s="438"/>
      <c r="D9" s="2237" t="s">
        <v>11</v>
      </c>
      <c r="E9" s="2237"/>
      <c r="F9" s="2237"/>
      <c r="G9" s="2238" t="str">
        <f>別紙１①!G13</f>
        <v>○○県△△市○町</v>
      </c>
      <c r="H9" s="2239"/>
      <c r="I9" s="2239"/>
      <c r="J9" s="2239"/>
      <c r="K9" s="2239"/>
      <c r="L9" s="2240"/>
      <c r="M9" s="340"/>
      <c r="N9" s="340"/>
      <c r="O9" s="340"/>
      <c r="P9" s="340"/>
      <c r="Q9" s="340"/>
      <c r="R9" s="340"/>
      <c r="S9" s="340"/>
      <c r="T9" s="340"/>
      <c r="U9" s="340"/>
    </row>
    <row ht="15" customHeight="1" r="10" spans="1:52"/>
    <row ht="15" customHeight="1" r="11" spans="1:52">
      <c r="B11" s="92" t="s">
        <v>1236</v>
      </c>
    </row>
    <row ht="15" customHeight="1" r="12" spans="1:52">
      <c r="B12" s="92" t="s">
        <v>1237</v>
      </c>
      <c r="M12" s="92" t="s">
        <v>1238</v>
      </c>
    </row>
    <row ht="15" customHeight="1" r="13" spans="1:52">
      <c r="B13" s="2218" t="s">
        <v>1239</v>
      </c>
      <c r="C13" s="1896"/>
      <c r="D13" s="1897"/>
      <c r="E13" s="1897"/>
      <c r="F13" s="1897"/>
      <c r="G13" s="1897"/>
      <c r="H13" s="1897"/>
      <c r="I13" s="1897"/>
      <c r="J13" s="1897"/>
      <c r="K13" s="1897"/>
      <c r="L13" s="1897"/>
      <c r="M13" s="1897"/>
      <c r="N13" s="1897"/>
      <c r="O13" s="1898"/>
    </row>
    <row ht="27.75" customHeight="1" r="14" spans="1:52" s="92" customFormat="1">
      <c r="B14" s="2241"/>
      <c r="C14" s="2226" t="s">
        <v>1240</v>
      </c>
      <c r="D14" s="2228" t="s">
        <v>3</v>
      </c>
      <c r="E14" s="2229"/>
      <c r="F14" s="2230"/>
      <c r="G14" s="2228" t="s">
        <v>6</v>
      </c>
      <c r="H14" s="2229"/>
      <c r="I14" s="2230"/>
      <c r="J14" s="2228" t="s">
        <v>5</v>
      </c>
      <c r="K14" s="2229"/>
      <c r="L14" s="2230"/>
      <c r="M14" s="2228" t="s">
        <v>20</v>
      </c>
      <c r="N14" s="2229"/>
      <c r="O14" s="2230"/>
    </row>
    <row ht="29.25" customHeight="1" r="15" spans="1:52" s="92" customFormat="1">
      <c r="B15" s="2219"/>
      <c r="C15" s="2227"/>
      <c r="D15" s="443" t="s">
        <v>1241</v>
      </c>
      <c r="E15" s="443" t="s">
        <v>1242</v>
      </c>
      <c r="F15" s="443" t="s">
        <v>1243</v>
      </c>
      <c r="G15" s="443" t="s">
        <v>1241</v>
      </c>
      <c r="H15" s="443" t="s">
        <v>1242</v>
      </c>
      <c r="I15" s="443" t="s">
        <v>1243</v>
      </c>
      <c r="J15" s="443" t="s">
        <v>1241</v>
      </c>
      <c r="K15" s="443" t="s">
        <v>1242</v>
      </c>
      <c r="L15" s="443" t="s">
        <v>1243</v>
      </c>
      <c r="M15" s="443" t="s">
        <v>1241</v>
      </c>
      <c r="N15" s="443" t="s">
        <v>1242</v>
      </c>
      <c r="O15" s="443" t="s">
        <v>1243</v>
      </c>
    </row>
    <row ht="15" customHeight="1" r="16" spans="1:52" s="92" customFormat="1">
      <c r="B16" s="2218" t="s">
        <v>258</v>
      </c>
      <c r="C16" s="444" t="s">
        <v>1244</v>
      </c>
      <c r="D16" s="445" t="s">
        <v>1244</v>
      </c>
      <c r="E16" s="2223">
        <v>16800</v>
      </c>
      <c r="F16" s="2224">
        <f>D17*E16</f>
        <v>0</v>
      </c>
      <c r="G16" s="444" t="s">
        <v>1244</v>
      </c>
      <c r="H16" s="2223">
        <v>9200</v>
      </c>
      <c r="I16" s="2224">
        <f>G17*H16</f>
        <v>0</v>
      </c>
      <c r="J16" s="445" t="s">
        <v>1244</v>
      </c>
      <c r="K16" s="2223">
        <v>8400</v>
      </c>
      <c r="L16" s="2224">
        <f>J17*K16</f>
        <v>0</v>
      </c>
      <c r="M16" s="444" t="s">
        <v>1244</v>
      </c>
      <c r="N16" s="2220">
        <v>800</v>
      </c>
      <c r="O16" s="2224">
        <f>M17*N16</f>
        <v>0</v>
      </c>
    </row>
    <row ht="15" customHeight="1" r="17" spans="1:52" s="92" customFormat="1">
      <c r="B17" s="2219"/>
      <c r="C17" s="939">
        <f>D17+G17+J17+M17</f>
        <v>0</v>
      </c>
      <c r="D17" s="447"/>
      <c r="E17" s="2221"/>
      <c r="F17" s="2225"/>
      <c r="G17" s="446"/>
      <c r="H17" s="2221"/>
      <c r="I17" s="2225"/>
      <c r="J17" s="447"/>
      <c r="K17" s="2221"/>
      <c r="L17" s="2225"/>
      <c r="M17" s="446"/>
      <c r="N17" s="2221"/>
      <c r="O17" s="2225"/>
    </row>
    <row ht="15" customHeight="1" r="18" spans="1:52" s="92" customFormat="1">
      <c r="B18" s="2222" t="s">
        <v>1245</v>
      </c>
      <c r="C18" s="445" t="s">
        <v>1244</v>
      </c>
      <c r="D18" s="445" t="s">
        <v>1244</v>
      </c>
      <c r="E18" s="2223">
        <v>6400</v>
      </c>
      <c r="F18" s="2224">
        <f>D19*E18</f>
        <v>0</v>
      </c>
      <c r="G18" s="445" t="s">
        <v>1244</v>
      </c>
      <c r="H18" s="2223">
        <v>2800</v>
      </c>
      <c r="I18" s="2224">
        <f>G19*H18</f>
        <v>0</v>
      </c>
      <c r="J18" s="444" t="s">
        <v>1244</v>
      </c>
      <c r="K18" s="2223">
        <v>2400</v>
      </c>
      <c r="L18" s="2224">
        <f>J19*K18</f>
        <v>0</v>
      </c>
      <c r="M18" s="444" t="s">
        <v>1244</v>
      </c>
      <c r="N18" s="2220">
        <v>240</v>
      </c>
      <c r="O18" s="2224">
        <f>M19*N18</f>
        <v>0</v>
      </c>
    </row>
    <row ht="15" customHeight="1" r="19" spans="1:52" s="92" customFormat="1">
      <c r="B19" s="2219"/>
      <c r="C19" s="939">
        <f>D19+G19+J19+M19</f>
        <v>0</v>
      </c>
      <c r="D19" s="447"/>
      <c r="E19" s="2221"/>
      <c r="F19" s="2225"/>
      <c r="G19" s="447"/>
      <c r="H19" s="2221"/>
      <c r="I19" s="2225"/>
      <c r="J19" s="446"/>
      <c r="K19" s="2221"/>
      <c r="L19" s="2225"/>
      <c r="M19" s="446"/>
      <c r="N19" s="2221"/>
      <c r="O19" s="2225"/>
    </row>
    <row ht="15" customHeight="1" r="20" spans="1:52" s="92" customFormat="1">
      <c r="B20" s="2222" t="s">
        <v>1246</v>
      </c>
      <c r="C20" s="444" t="s">
        <v>1244</v>
      </c>
      <c r="D20" s="2216"/>
      <c r="E20" s="2216"/>
      <c r="F20" s="2216"/>
      <c r="G20" s="2216"/>
      <c r="H20" s="2216"/>
      <c r="I20" s="2216"/>
      <c r="J20" s="444" t="s">
        <v>1244</v>
      </c>
      <c r="K20" s="2223">
        <v>1200</v>
      </c>
      <c r="L20" s="2224">
        <f>J21*K20</f>
        <v>0</v>
      </c>
      <c r="M20" s="2216"/>
      <c r="N20" s="2216"/>
      <c r="O20" s="2216"/>
    </row>
    <row ht="15" customHeight="1" r="21" spans="1:52" s="92" customFormat="1">
      <c r="B21" s="2219"/>
      <c r="C21" s="939" t="s">
        <f>J21</f>
      </c>
      <c r="D21" s="2217"/>
      <c r="E21" s="2217"/>
      <c r="F21" s="2217"/>
      <c r="G21" s="2217"/>
      <c r="H21" s="2217"/>
      <c r="I21" s="2217"/>
      <c r="J21" s="446"/>
      <c r="K21" s="2221"/>
      <c r="L21" s="2225"/>
      <c r="M21" s="2217"/>
      <c r="N21" s="2217"/>
      <c r="O21" s="2217"/>
    </row>
    <row ht="15" customHeight="1" r="22" spans="1:52" s="92" customFormat="1">
      <c r="B22" s="2218" t="s">
        <v>10</v>
      </c>
      <c r="C22" s="445" t="s">
        <v>1244</v>
      </c>
      <c r="D22" s="445" t="s">
        <v>1244</v>
      </c>
      <c r="E22" s="2216"/>
      <c r="F22" s="448" t="s">
        <v>2427</v>
      </c>
      <c r="G22" s="445" t="s">
        <v>1244</v>
      </c>
      <c r="H22" s="2216"/>
      <c r="I22" s="448" t="s">
        <v>2428</v>
      </c>
      <c r="J22" s="444" t="s">
        <v>1244</v>
      </c>
      <c r="K22" s="2216"/>
      <c r="L22" s="448" t="s">
        <v>2430</v>
      </c>
      <c r="M22" s="444" t="s">
        <v>1244</v>
      </c>
      <c r="N22" s="2216"/>
      <c r="O22" s="448" t="s">
        <v>2429</v>
      </c>
    </row>
    <row ht="15" customHeight="1" r="23" spans="1:52" s="92" customFormat="1">
      <c r="B23" s="2219"/>
      <c r="C23" s="938">
        <f>C17+C19+C21</f>
        <v>0</v>
      </c>
      <c r="D23" s="938">
        <f>D17+D19</f>
        <v>0</v>
      </c>
      <c r="E23" s="2217"/>
      <c r="F23" s="937">
        <f>F16+F18</f>
        <v>0</v>
      </c>
      <c r="G23" s="938">
        <f>G17+G19</f>
        <v>0</v>
      </c>
      <c r="H23" s="2217"/>
      <c r="I23" s="937">
        <f>I16+I18</f>
        <v>0</v>
      </c>
      <c r="J23" s="938">
        <f>J17+J19+J21</f>
        <v>0</v>
      </c>
      <c r="K23" s="2217"/>
      <c r="L23" s="937">
        <f>L16+L18+L20</f>
        <v>0</v>
      </c>
      <c r="M23" s="939">
        <f>M17+M19</f>
        <v>0</v>
      </c>
      <c r="N23" s="2217"/>
      <c r="O23" s="937">
        <f>O16+O18</f>
        <v>0</v>
      </c>
    </row>
    <row ht="15" customHeight="1" r="24" spans="1:52" s="92" customFormat="1">
      <c r="B24" s="2214" t="s">
        <v>2068</v>
      </c>
      <c r="C24" s="2215"/>
      <c r="D24" s="2215"/>
      <c r="E24" s="2215"/>
      <c r="F24" s="2215"/>
      <c r="G24" s="2215"/>
      <c r="H24" s="2215"/>
      <c r="I24" s="2215"/>
      <c r="J24" s="2215"/>
      <c r="K24" s="2215"/>
      <c r="L24" s="2215"/>
      <c r="M24" s="2215"/>
      <c r="N24" s="2215"/>
      <c r="O24" s="2215"/>
    </row>
    <row ht="15" customHeight="1" r="25" spans="1:52" s="92" customFormat="1">
      <c r="B25" s="1981"/>
      <c r="C25" s="1981"/>
      <c r="D25" s="1981"/>
      <c r="E25" s="1981"/>
      <c r="F25" s="1981"/>
      <c r="G25" s="1981"/>
      <c r="H25" s="1981"/>
      <c r="I25" s="1981"/>
      <c r="J25" s="1981"/>
      <c r="K25" s="1981"/>
      <c r="L25" s="1981"/>
      <c r="M25" s="1981"/>
      <c r="N25" s="1981"/>
      <c r="O25" s="1981"/>
    </row>
    <row ht="15" customHeight="1" r="26" spans="1:52" s="92" customFormat="1">
      <c r="B26" s="1981"/>
      <c r="C26" s="1981"/>
      <c r="D26" s="1981"/>
      <c r="E26" s="1981"/>
      <c r="F26" s="1981"/>
      <c r="G26" s="1981"/>
      <c r="H26" s="1981"/>
      <c r="I26" s="1981"/>
      <c r="J26" s="1981"/>
      <c r="K26" s="1981"/>
      <c r="L26" s="1981"/>
      <c r="M26" s="1981"/>
      <c r="N26" s="1981"/>
      <c r="O26" s="1981"/>
    </row>
    <row ht="15" customHeight="1" r="27" spans="1:52" s="92" customFormat="1">
      <c r="B27" s="1981"/>
      <c r="C27" s="1981"/>
      <c r="D27" s="1981"/>
      <c r="E27" s="1981"/>
      <c r="F27" s="1981"/>
      <c r="G27" s="1981"/>
      <c r="H27" s="1981"/>
      <c r="I27" s="1981"/>
      <c r="J27" s="1981"/>
      <c r="K27" s="1981"/>
      <c r="L27" s="1981"/>
      <c r="M27" s="1981"/>
      <c r="N27" s="1981"/>
      <c r="O27" s="1981"/>
    </row>
    <row ht="15" customHeight="1" r="28" spans="1:52" s="92" customFormat="1">
      <c r="B28" s="1981"/>
      <c r="C28" s="1981"/>
      <c r="D28" s="1981"/>
      <c r="E28" s="1981"/>
      <c r="F28" s="1981"/>
      <c r="G28" s="1981"/>
      <c r="H28" s="1981"/>
      <c r="I28" s="1981"/>
      <c r="J28" s="1981"/>
      <c r="K28" s="1981"/>
      <c r="L28" s="1981"/>
      <c r="M28" s="1981"/>
      <c r="N28" s="1981"/>
      <c r="O28" s="1981"/>
    </row>
    <row ht="15" customHeight="1" r="29" spans="1:52" s="92" customFormat="1"/>
    <row ht="15" customHeight="1" r="30" spans="1:52" s="344" customFormat="1">
      <c r="A30" s="92"/>
      <c r="B30" s="92" t="s">
        <v>1247</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ht="22.5" customHeight="1" r="31" spans="1:52" s="344" customFormat="1">
      <c r="A31" s="92"/>
      <c r="B31" s="92"/>
      <c r="C31" s="2235">
        <f>F23+I23+L23+O23</f>
        <v>0</v>
      </c>
      <c r="D31" s="2235"/>
      <c r="E31" s="2235"/>
      <c r="F31" s="92" t="s">
        <v>855</v>
      </c>
      <c r="G31" s="92" t="s">
        <v>1248</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ht="15" customHeight="1" r="32" spans="1:52" s="344" customForma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ht="15" customHeight="1" r="33" spans="1:52" s="344" customFormat="1">
      <c r="A33" s="92"/>
      <c r="B33" s="92" t="s">
        <v>1249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ht="9" customHeight="1" r="34" spans="1:52" s="344" customForma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ht="15" customHeight="1" r="35" spans="1:52">
      <c r="B35" s="1917"/>
      <c r="C35" s="1917"/>
      <c r="D35" s="1917"/>
      <c r="E35" s="1917"/>
      <c r="F35" s="1917"/>
      <c r="G35" s="1917"/>
      <c r="H35" s="1917"/>
      <c r="I35" s="1917"/>
      <c r="J35" s="1917"/>
      <c r="K35" s="1917"/>
      <c r="L35" s="1917"/>
      <c r="M35" s="1917"/>
      <c r="N35" s="1917"/>
    </row>
    <row ht="15" customHeight="1" r="36" spans="1:52">
      <c r="B36" s="1917"/>
      <c r="C36" s="1917"/>
      <c r="D36" s="1917"/>
      <c r="E36" s="1917"/>
      <c r="F36" s="1917"/>
      <c r="G36" s="1917"/>
      <c r="H36" s="1917"/>
      <c r="I36" s="1917"/>
      <c r="J36" s="1917"/>
      <c r="K36" s="1917"/>
      <c r="L36" s="1917"/>
      <c r="M36" s="1917"/>
      <c r="N36" s="1917"/>
    </row>
    <row ht="15" customHeight="1" r="37" spans="1:52">
      <c r="B37" s="1917"/>
      <c r="C37" s="1917"/>
      <c r="D37" s="1917"/>
      <c r="E37" s="1917"/>
      <c r="F37" s="1917"/>
      <c r="G37" s="1917"/>
      <c r="H37" s="1917"/>
      <c r="I37" s="1917"/>
      <c r="J37" s="1917"/>
      <c r="K37" s="1917"/>
      <c r="L37" s="1917"/>
      <c r="M37" s="1917"/>
      <c r="N37" s="1917"/>
    </row>
    <row ht="15" customHeight="1" r="38" spans="1:52"/>
    <row ht="15" customHeight="1" r="39" spans="1:52">
      <c r="B39" s="92" t="s">
        <v>1250</v>
      </c>
    </row>
    <row ht="15" customHeight="1" r="40" spans="1:52"/>
    <row ht="15" customHeight="1" r="41" spans="1:52">
      <c r="B41" s="1950" t="s">
        <v>2069</v>
      </c>
      <c r="C41" s="1950"/>
      <c r="D41" s="1950"/>
      <c r="E41" s="1950"/>
      <c r="F41" s="1950"/>
      <c r="G41" s="1950"/>
      <c r="H41" s="1950"/>
      <c r="I41" s="1950"/>
      <c r="J41" s="1950"/>
      <c r="K41" s="1950"/>
      <c r="L41" s="1950"/>
      <c r="M41" s="1950"/>
      <c r="N41" s="1950"/>
      <c r="O41" s="1950"/>
    </row>
    <row ht="15" customHeight="1" r="42" spans="1:52">
      <c r="B42" s="1950"/>
      <c r="C42" s="1950"/>
      <c r="D42" s="1950"/>
      <c r="E42" s="1950"/>
      <c r="F42" s="1950"/>
      <c r="G42" s="1950"/>
      <c r="H42" s="1950"/>
      <c r="I42" s="1950"/>
      <c r="J42" s="1950"/>
      <c r="K42" s="1950"/>
      <c r="L42" s="1950"/>
      <c r="M42" s="1950"/>
      <c r="N42" s="1950"/>
      <c r="O42" s="1950"/>
    </row>
    <row ht="15" customHeight="1" r="43" spans="1:52"/>
    <row ht="15.6" customHeight="1" r="44" spans="1:52">
      <c r="C44" s="92" t="s">
        <v>1251</v>
      </c>
    </row>
    <row ht="15.6" customHeight="1" r="45" spans="1:52"/>
    <row ht="15.6" customHeight="1" r="46" spans="1:52" s="92" customFormat="1">
      <c r="I46" s="92" t="s">
        <v>44</v>
      </c>
      <c r="K46" s="1915"/>
      <c r="L46" s="1915"/>
      <c r="M46" s="1915"/>
      <c r="N46" s="1915"/>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sheetViews>
    <sheetView workbookViewId="0" view="pageBreakPreview" zoomScaleNormal="100" zoomScaleSheetLayoutView="100">
      <selection pane="topLeft" activeCell="Q2" sqref="Q2:T2"/>
    </sheetView>
  </sheetViews>
  <sheetFormatPr baseColWidth="8" defaultColWidth="9" defaultRowHeight="18"/>
  <cols>
    <col min="1" max="1" width="2.25" style="115" customWidth="1"/>
    <col min="2" max="21" width="4.5" style="115" customWidth="1"/>
    <col min="22" max="22" width="1.875" style="115" customWidth="1"/>
    <col min="23" max="24" width="2.625" style="115" customWidth="1"/>
    <col min="25" max="25" width="29.5" style="115" customWidth="1"/>
    <col min="26" max="27" width="23" style="115" customWidth="1"/>
    <col min="28" max="16384" width="9" style="115" customWidth="1"/>
  </cols>
  <sheetData>
    <row ht="16.15" customHeight="1" r="1" spans="1:27" s="92" customFormat="1">
      <c r="A1" s="438"/>
      <c r="Q1" s="437"/>
      <c r="R1" s="437"/>
    </row>
    <row ht="16.15" customHeight="1" r="2" spans="1:27" s="92" customFormat="1">
      <c r="A2" s="438"/>
      <c r="Q2" s="2317" t="s">
        <v>1322</v>
      </c>
      <c r="R2" s="2317"/>
      <c r="S2" s="2317"/>
      <c r="T2" s="2317"/>
      <c r="Y2" s="92" t="str">
        <f>IF('金銭出納簿（今年度）（参考）'!G3="", "",'金銭出納簿（今年度）（参考）'!G3)</f>
        <v/>
      </c>
    </row>
    <row ht="16.15" customHeight="1" r="3" spans="1:27" s="531" customFormat="1">
      <c r="C3" s="2318" t="str">
        <f>はじめに!D4</f>
        <v>△△市</v>
      </c>
      <c r="D3" s="2318"/>
      <c r="E3" s="531" t="s">
        <v>1323</v>
      </c>
      <c r="F3" s="92"/>
      <c r="G3" s="92"/>
    </row>
    <row ht="16.15" customHeight="1" r="4" spans="1:27" s="531" customFormat="1">
      <c r="A4" s="532"/>
      <c r="B4" s="532"/>
      <c r="C4" s="532"/>
      <c r="D4" s="532"/>
      <c r="E4" s="532"/>
      <c r="F4" s="92"/>
      <c r="G4" s="92"/>
      <c r="H4" s="92"/>
      <c r="I4" s="92"/>
      <c r="J4" s="92"/>
      <c r="K4" s="92"/>
      <c r="L4" s="92"/>
      <c r="M4" s="92"/>
      <c r="N4" s="92"/>
      <c r="O4" s="92"/>
      <c r="P4" s="92"/>
      <c r="Q4" s="92"/>
    </row>
    <row ht="16.15" customHeight="1" r="5" spans="1:27" s="92" customFormat="1">
      <c r="A5" s="533"/>
      <c r="B5" s="533"/>
      <c r="C5" s="533"/>
      <c r="D5" s="533"/>
      <c r="P5" s="2319" t="s">
        <v>72</v>
      </c>
      <c r="Q5" s="2319"/>
      <c r="R5" s="2319"/>
      <c r="S5" s="2319"/>
      <c r="T5" s="2319"/>
    </row>
    <row ht="16.15" customHeight="1" r="6" spans="1:27" s="92" customFormat="1">
      <c r="A6" s="533"/>
      <c r="B6" s="533"/>
      <c r="C6" s="533"/>
      <c r="D6" s="533"/>
      <c r="P6" s="2320" t="str">
        <f>はじめに!D5</f>
        <v>あいうえお集落協定</v>
      </c>
      <c r="Q6" s="2320"/>
      <c r="R6" s="2320"/>
      <c r="S6" s="2320"/>
      <c r="T6" s="2320"/>
    </row>
    <row ht="16.15" customHeight="1" r="7" spans="1:27" s="92" customFormat="1">
      <c r="A7" s="533"/>
      <c r="B7" s="533"/>
      <c r="C7" s="533"/>
      <c r="D7" s="533"/>
      <c r="E7" s="340"/>
    </row>
    <row ht="16.15" customHeight="1" r="8" spans="1:27" s="531" customFormat="1">
      <c r="A8" s="534"/>
      <c r="C8" s="2321" t="str">
        <f>IF('金銭出納簿（今年度）（参考）'!G3="", "",'金銭出納簿（今年度）（参考）'!G3)</f>
        <v/>
      </c>
      <c r="D8" s="2322"/>
      <c r="E8" s="2322"/>
      <c r="F8" s="92" t="s">
        <v>1324</v>
      </c>
      <c r="G8" s="92"/>
    </row>
    <row ht="16.15" customHeight="1" r="9" spans="1:27" s="531" customFormat="1">
      <c r="A9" s="534"/>
      <c r="B9" s="340"/>
      <c r="C9" s="340"/>
      <c r="D9" s="340"/>
      <c r="E9" s="340"/>
      <c r="F9" s="92"/>
      <c r="G9" s="92"/>
    </row>
    <row ht="16.15" customHeight="1" r="10" spans="1:27" s="92" customFormat="1">
      <c r="B10" s="92" t="s">
        <v>1325</v>
      </c>
      <c r="L10" s="535"/>
      <c r="M10" s="535"/>
    </row>
    <row ht="16.15" customHeight="1" r="11" spans="1:27" s="92" customFormat="1">
      <c r="A11" s="438"/>
      <c r="B11" s="92" t="s">
        <v>1326</v>
      </c>
      <c r="V11" s="437"/>
    </row>
    <row ht="16.15" customHeight="1" r="12" spans="1:27" s="92" customFormat="1">
      <c r="A12" s="438"/>
      <c r="C12" s="2314"/>
      <c r="D12" s="2314"/>
      <c r="E12" s="2314"/>
      <c r="F12" s="2314"/>
      <c r="G12" s="2314"/>
      <c r="H12" s="1899" t="s">
        <v>1327</v>
      </c>
      <c r="I12" s="1899"/>
      <c r="J12" s="1899"/>
      <c r="K12" s="1899"/>
      <c r="L12" s="1899"/>
      <c r="M12" s="1899" t="s">
        <v>1328</v>
      </c>
      <c r="N12" s="1899"/>
      <c r="O12" s="1899"/>
      <c r="P12" s="1899"/>
      <c r="Q12" s="1899"/>
      <c r="R12" s="1899"/>
      <c r="S12" s="1899"/>
      <c r="T12" s="1899"/>
      <c r="U12" s="1899"/>
      <c r="V12" s="437"/>
    </row>
    <row ht="16.15" customHeight="1" r="13" spans="1:27" s="92" customFormat="1">
      <c r="A13" s="438"/>
      <c r="C13" s="2314" t="s">
        <v>1329</v>
      </c>
      <c r="D13" s="2314"/>
      <c r="E13" s="2314"/>
      <c r="F13" s="2314"/>
      <c r="G13" s="2314"/>
      <c r="H13" s="2315">
        <v>2400000</v>
      </c>
      <c r="I13" s="2315"/>
      <c r="J13" s="2315"/>
      <c r="K13" s="2315"/>
      <c r="L13" s="2315"/>
      <c r="M13" s="2316" t="s">
        <v>2463</v>
      </c>
      <c r="N13" s="2316"/>
      <c r="O13" s="2316"/>
      <c r="P13" s="2316"/>
      <c r="Q13" s="2316"/>
      <c r="R13" s="2316"/>
      <c r="S13" s="2316"/>
      <c r="T13" s="2316"/>
      <c r="U13" s="2316"/>
      <c r="V13" s="437"/>
    </row>
    <row ht="16.15" customHeight="1" r="14" spans="1:27" s="92" customFormat="1">
      <c r="A14" s="438"/>
      <c r="C14" s="2314" t="s">
        <v>1330</v>
      </c>
      <c r="D14" s="2314"/>
      <c r="E14" s="2314"/>
      <c r="F14" s="2314"/>
      <c r="G14" s="2314"/>
      <c r="H14" s="2315">
        <v>2400000</v>
      </c>
      <c r="I14" s="2315"/>
      <c r="J14" s="2315"/>
      <c r="K14" s="2315"/>
      <c r="L14" s="2315"/>
      <c r="M14" s="2316" t="s">
        <v>1331</v>
      </c>
      <c r="N14" s="2316"/>
      <c r="O14" s="2316"/>
      <c r="P14" s="2316"/>
      <c r="Q14" s="2316"/>
      <c r="R14" s="2316"/>
      <c r="S14" s="2316"/>
      <c r="T14" s="2316"/>
      <c r="U14" s="2316"/>
      <c r="V14" s="437"/>
    </row>
    <row ht="16.15" customHeight="1" r="15" spans="1:27" s="92" customFormat="1"/>
    <row ht="16.15" customHeight="1" r="16" spans="1:27" s="92" customFormat="1">
      <c r="B16" s="92" t="s">
        <v>1332</v>
      </c>
      <c r="Y16" s="536" t="s">
        <v>1333</v>
      </c>
      <c r="Z16" s="537" t="s">
        <v>1334</v>
      </c>
      <c r="AA16" s="537"/>
    </row>
    <row ht="16.15" customHeight="1" r="17" spans="3:27" s="92" customFormat="1">
      <c r="C17" s="1899" t="s">
        <v>1333</v>
      </c>
      <c r="D17" s="2003"/>
      <c r="E17" s="2003"/>
      <c r="F17" s="2003"/>
      <c r="G17" s="2003"/>
      <c r="H17" s="2003"/>
      <c r="I17" s="2003"/>
      <c r="J17" s="2306" t="s">
        <v>1334</v>
      </c>
      <c r="K17" s="2307"/>
      <c r="L17" s="2307"/>
      <c r="M17" s="2307"/>
      <c r="N17" s="2307"/>
      <c r="O17" s="1899" t="s">
        <v>1335</v>
      </c>
      <c r="P17" s="2003"/>
      <c r="Q17" s="2003"/>
      <c r="R17" s="2003"/>
      <c r="S17" s="2003"/>
      <c r="T17" s="2003"/>
      <c r="U17" s="2003"/>
      <c r="Y17" s="538"/>
      <c r="Z17" s="539" t="s">
        <v>1336</v>
      </c>
      <c r="AA17" s="539" t="s">
        <v>1337</v>
      </c>
    </row>
    <row ht="16.15" customHeight="1" r="18" spans="3:27">
      <c r="C18" s="2308" t="s">
        <v>738</v>
      </c>
      <c r="D18" s="2309"/>
      <c r="E18" s="2309"/>
      <c r="F18" s="2309"/>
      <c r="G18" s="2309"/>
      <c r="H18" s="2309"/>
      <c r="I18" s="2309"/>
      <c r="J18" s="2310">
        <f>Z18+AA18</f>
        <v>250000</v>
      </c>
      <c r="K18" s="2311"/>
      <c r="L18" s="2311"/>
      <c r="M18" s="2311"/>
      <c r="N18" s="2311"/>
      <c r="O18" s="2312" t="s">
        <v>1338</v>
      </c>
      <c r="P18" s="2313"/>
      <c r="Q18" s="2313"/>
      <c r="R18" s="2313"/>
      <c r="S18" s="2313"/>
      <c r="T18" s="2313"/>
      <c r="U18" s="2313"/>
      <c r="Y18" s="540" t="s">
        <v>738</v>
      </c>
      <c r="Z18" s="541">
        <f>'金銭出納簿（今年度）（参考）'!I96</f>
        <v>250000</v>
      </c>
      <c r="AA18" s="651">
        <f>'金銭出納簿（前年度）（参考） '!K96</f>
        <v>0</v>
      </c>
    </row>
    <row ht="16.15" customHeight="1" r="19" spans="3:27">
      <c r="C19" s="2298" t="s">
        <v>1318</v>
      </c>
      <c r="D19" s="2299"/>
      <c r="E19" s="2299"/>
      <c r="F19" s="2299"/>
      <c r="G19" s="2299"/>
      <c r="H19" s="2299"/>
      <c r="I19" s="2299"/>
      <c r="J19" s="2300">
        <f>Z19+AA19</f>
        <v>655000</v>
      </c>
      <c r="K19" s="2301"/>
      <c r="L19" s="2301"/>
      <c r="M19" s="2301"/>
      <c r="N19" s="2301"/>
      <c r="O19" s="2304" t="s">
        <v>1339</v>
      </c>
      <c r="P19" s="2305"/>
      <c r="Q19" s="2305"/>
      <c r="R19" s="2305"/>
      <c r="S19" s="2305"/>
      <c r="T19" s="2305"/>
      <c r="U19" s="2305"/>
      <c r="Y19" s="540" t="s">
        <v>1318</v>
      </c>
      <c r="Z19" s="541">
        <f>'金銭出納簿（今年度）（参考）'!I97</f>
        <v>405000</v>
      </c>
      <c r="AA19" s="652">
        <f>'金銭出納簿（前年度）（参考） '!K97</f>
        <v>250000</v>
      </c>
    </row>
    <row ht="16.15" customHeight="1" r="20" spans="3:27">
      <c r="C20" s="2298" t="s">
        <v>914</v>
      </c>
      <c r="D20" s="2299"/>
      <c r="E20" s="2299"/>
      <c r="F20" s="2299"/>
      <c r="G20" s="2299"/>
      <c r="H20" s="2299"/>
      <c r="I20" s="2299"/>
      <c r="J20" s="2300">
        <f>Z20+AA20</f>
        <v>120000</v>
      </c>
      <c r="K20" s="2301"/>
      <c r="L20" s="2301"/>
      <c r="M20" s="2301"/>
      <c r="N20" s="2301"/>
      <c r="O20" s="2304" t="s">
        <v>1340</v>
      </c>
      <c r="P20" s="2305"/>
      <c r="Q20" s="2305"/>
      <c r="R20" s="2305"/>
      <c r="S20" s="2305"/>
      <c r="T20" s="2305"/>
      <c r="U20" s="2305"/>
      <c r="Y20" s="540" t="s">
        <v>914</v>
      </c>
      <c r="Z20" s="541">
        <f>'金銭出納簿（今年度）（参考）'!I98</f>
        <v>80000</v>
      </c>
      <c r="AA20" s="652">
        <f>'金銭出納簿（前年度）（参考） '!K98</f>
        <v>40000</v>
      </c>
    </row>
    <row ht="16.15" customHeight="1" r="21" spans="3:27">
      <c r="C21" s="2298" t="s">
        <v>1319</v>
      </c>
      <c r="D21" s="2299"/>
      <c r="E21" s="2299"/>
      <c r="F21" s="2299"/>
      <c r="G21" s="2299"/>
      <c r="H21" s="2299"/>
      <c r="I21" s="2299"/>
      <c r="J21" s="2300">
        <f>Z21+AA21</f>
        <v>380000</v>
      </c>
      <c r="K21" s="2301"/>
      <c r="L21" s="2301"/>
      <c r="M21" s="2301"/>
      <c r="N21" s="2301"/>
      <c r="O21" s="2304" t="s">
        <v>1341</v>
      </c>
      <c r="P21" s="2305"/>
      <c r="Q21" s="2305"/>
      <c r="R21" s="2305"/>
      <c r="S21" s="2305"/>
      <c r="T21" s="2305"/>
      <c r="U21" s="2305"/>
      <c r="Y21" s="540" t="s">
        <v>1319</v>
      </c>
      <c r="Z21" s="541">
        <f>'金銭出納簿（今年度）（参考）'!I99</f>
        <v>180000</v>
      </c>
      <c r="AA21" s="652">
        <f>'金銭出納簿（前年度）（参考） '!K99</f>
        <v>200000</v>
      </c>
    </row>
    <row ht="16.15" customHeight="1" r="22" spans="3:27">
      <c r="C22" s="2298" t="s">
        <v>916</v>
      </c>
      <c r="D22" s="2299"/>
      <c r="E22" s="2299"/>
      <c r="F22" s="2299"/>
      <c r="G22" s="2299"/>
      <c r="H22" s="2299"/>
      <c r="I22" s="2299"/>
      <c r="J22" s="2300">
        <f>Z22+AA22</f>
        <v>400000</v>
      </c>
      <c r="K22" s="2301"/>
      <c r="L22" s="2301"/>
      <c r="M22" s="2301"/>
      <c r="N22" s="2301"/>
      <c r="O22" s="2304" t="s">
        <v>1342</v>
      </c>
      <c r="P22" s="2305"/>
      <c r="Q22" s="2305"/>
      <c r="R22" s="2305"/>
      <c r="S22" s="2305"/>
      <c r="T22" s="2305"/>
      <c r="U22" s="2305"/>
      <c r="Y22" s="540" t="s">
        <v>916</v>
      </c>
      <c r="Z22" s="541">
        <f>'金銭出納簿（今年度）（参考）'!I100</f>
        <v>400000</v>
      </c>
      <c r="AA22" s="652">
        <f>'金銭出納簿（前年度）（参考） '!K100</f>
        <v>0</v>
      </c>
    </row>
    <row ht="16.15" customHeight="1" r="23" spans="3:27">
      <c r="C23" s="2298" t="s">
        <v>1320</v>
      </c>
      <c r="D23" s="2299"/>
      <c r="E23" s="2299"/>
      <c r="F23" s="2299"/>
      <c r="G23" s="2299"/>
      <c r="H23" s="2299"/>
      <c r="I23" s="2299"/>
      <c r="J23" s="2300">
        <f>Z23+AA23</f>
        <v>30000</v>
      </c>
      <c r="K23" s="2301"/>
      <c r="L23" s="2301"/>
      <c r="M23" s="2301"/>
      <c r="N23" s="2301"/>
      <c r="O23" s="2304" t="s">
        <v>1343</v>
      </c>
      <c r="P23" s="2305"/>
      <c r="Q23" s="2305"/>
      <c r="R23" s="2305"/>
      <c r="S23" s="2305"/>
      <c r="T23" s="2305"/>
      <c r="U23" s="2305"/>
      <c r="Y23" s="540" t="s">
        <v>1320</v>
      </c>
      <c r="Z23" s="541">
        <f>'金銭出納簿（今年度）（参考）'!I101</f>
        <v>30000</v>
      </c>
      <c r="AA23" s="652">
        <f>'金銭出納簿（前年度）（参考） '!K101</f>
        <v>0</v>
      </c>
    </row>
    <row ht="16.15" customHeight="1" r="24" spans="3:27">
      <c r="C24" s="2298" t="s">
        <v>1321</v>
      </c>
      <c r="D24" s="2299"/>
      <c r="E24" s="2299"/>
      <c r="F24" s="2299"/>
      <c r="G24" s="2299"/>
      <c r="H24" s="2299"/>
      <c r="I24" s="2299"/>
      <c r="J24" s="2300">
        <f>Z24+AA24</f>
        <v>100000</v>
      </c>
      <c r="K24" s="2301"/>
      <c r="L24" s="2301"/>
      <c r="M24" s="2301"/>
      <c r="N24" s="2301"/>
      <c r="O24" s="2304"/>
      <c r="P24" s="2305"/>
      <c r="Q24" s="2305"/>
      <c r="R24" s="2305"/>
      <c r="S24" s="2305"/>
      <c r="T24" s="2305"/>
      <c r="U24" s="2305"/>
      <c r="Y24" s="540" t="s">
        <v>1321</v>
      </c>
      <c r="Z24" s="541">
        <f>'金銭出納簿（今年度）（参考）'!I102</f>
        <v>0</v>
      </c>
      <c r="AA24" s="652">
        <f>'金銭出納簿（前年度）（参考） '!K102</f>
        <v>100000</v>
      </c>
    </row>
    <row ht="16.15" customHeight="1" r="25" spans="3:27">
      <c r="C25" s="2298" t="s">
        <v>919</v>
      </c>
      <c r="D25" s="2299"/>
      <c r="E25" s="2299"/>
      <c r="F25" s="2299"/>
      <c r="G25" s="2299"/>
      <c r="H25" s="2299"/>
      <c r="I25" s="2299"/>
      <c r="J25" s="2300">
        <f>Z25+AA25</f>
        <v>0</v>
      </c>
      <c r="K25" s="2301"/>
      <c r="L25" s="2301"/>
      <c r="M25" s="2301"/>
      <c r="N25" s="2301"/>
      <c r="O25" s="2304"/>
      <c r="P25" s="2305"/>
      <c r="Q25" s="2305"/>
      <c r="R25" s="2305"/>
      <c r="S25" s="2305"/>
      <c r="T25" s="2305"/>
      <c r="U25" s="2305"/>
      <c r="Y25" s="540" t="s">
        <v>919</v>
      </c>
      <c r="Z25" s="541">
        <f>'金銭出納簿（今年度）（参考）'!I103</f>
        <v>0</v>
      </c>
      <c r="AA25" s="652">
        <f>'金銭出納簿（前年度）（参考） '!K103</f>
        <v>0</v>
      </c>
    </row>
    <row ht="16.15" customHeight="1" r="26" spans="3:27">
      <c r="C26" s="2298" t="s">
        <v>920</v>
      </c>
      <c r="D26" s="2299"/>
      <c r="E26" s="2299"/>
      <c r="F26" s="2299"/>
      <c r="G26" s="2299"/>
      <c r="H26" s="2299"/>
      <c r="I26" s="2299"/>
      <c r="J26" s="2300">
        <f>Z26+AA26</f>
        <v>60000</v>
      </c>
      <c r="K26" s="2301"/>
      <c r="L26" s="2301"/>
      <c r="M26" s="2301"/>
      <c r="N26" s="2301"/>
      <c r="O26" s="2304"/>
      <c r="P26" s="2305"/>
      <c r="Q26" s="2305"/>
      <c r="R26" s="2305"/>
      <c r="S26" s="2305"/>
      <c r="T26" s="2305"/>
      <c r="U26" s="2305"/>
      <c r="Y26" s="540" t="s">
        <v>920</v>
      </c>
      <c r="Z26" s="541">
        <f>'金銭出納簿（今年度）（参考）'!I104</f>
        <v>60000</v>
      </c>
      <c r="AA26" s="652">
        <f>'金銭出納簿（前年度）（参考） '!K104</f>
        <v>0</v>
      </c>
    </row>
    <row ht="16.15" customHeight="1" r="27" spans="3:27">
      <c r="C27" s="2298" t="s">
        <v>921</v>
      </c>
      <c r="D27" s="2299"/>
      <c r="E27" s="2299"/>
      <c r="F27" s="2299"/>
      <c r="G27" s="2299"/>
      <c r="H27" s="2299"/>
      <c r="I27" s="2299"/>
      <c r="J27" s="2300">
        <f>Z27+AA27</f>
        <v>50001</v>
      </c>
      <c r="K27" s="2301"/>
      <c r="L27" s="2301"/>
      <c r="M27" s="2301"/>
      <c r="N27" s="2301"/>
      <c r="O27" s="2304" t="s">
        <v>1344</v>
      </c>
      <c r="P27" s="2305"/>
      <c r="Q27" s="2305"/>
      <c r="R27" s="2305"/>
      <c r="S27" s="2305"/>
      <c r="T27" s="2305"/>
      <c r="U27" s="2305"/>
      <c r="Y27" s="540" t="s">
        <v>921</v>
      </c>
      <c r="Z27" s="541">
        <f>'金銭出納簿（今年度）（参考）'!I105</f>
        <v>0</v>
      </c>
      <c r="AA27" s="652">
        <f>'金銭出納簿（前年度）（参考） '!K105</f>
        <v>50001</v>
      </c>
    </row>
    <row ht="16.15" customHeight="1" r="28" spans="3:27">
      <c r="C28" s="2298" t="s">
        <v>913</v>
      </c>
      <c r="D28" s="2299"/>
      <c r="E28" s="2299"/>
      <c r="F28" s="2299"/>
      <c r="G28" s="2299"/>
      <c r="H28" s="2299"/>
      <c r="I28" s="2299"/>
      <c r="J28" s="2300">
        <f>Z28+AA28</f>
        <v>0</v>
      </c>
      <c r="K28" s="2301"/>
      <c r="L28" s="2301"/>
      <c r="M28" s="2301"/>
      <c r="N28" s="2301"/>
      <c r="O28" s="2302"/>
      <c r="P28" s="2303"/>
      <c r="Q28" s="2303"/>
      <c r="R28" s="2303"/>
      <c r="S28" s="2303"/>
      <c r="T28" s="2303"/>
      <c r="U28" s="2303"/>
      <c r="Y28" s="540" t="s">
        <v>913</v>
      </c>
      <c r="Z28" s="541">
        <f>'金銭出納簿（今年度）（参考）'!I106</f>
        <v>0</v>
      </c>
      <c r="AA28" s="652">
        <f>'金銭出納簿（前年度）（参考） '!K106</f>
        <v>0</v>
      </c>
    </row>
    <row ht="16.15" customHeight="1" r="29" spans="3:27">
      <c r="C29" s="2298" t="s">
        <v>912</v>
      </c>
      <c r="D29" s="2299"/>
      <c r="E29" s="2299"/>
      <c r="F29" s="2299"/>
      <c r="G29" s="2299"/>
      <c r="H29" s="2299"/>
      <c r="I29" s="2299"/>
      <c r="J29" s="2300">
        <f>Z29+AA29</f>
        <v>2000</v>
      </c>
      <c r="K29" s="2301"/>
      <c r="L29" s="2301"/>
      <c r="M29" s="2301"/>
      <c r="N29" s="2301"/>
      <c r="O29" s="2302"/>
      <c r="P29" s="2303"/>
      <c r="Q29" s="2303"/>
      <c r="R29" s="2303"/>
      <c r="S29" s="2303"/>
      <c r="T29" s="2303"/>
      <c r="U29" s="2303"/>
      <c r="Y29" s="540" t="s">
        <v>912</v>
      </c>
      <c r="Z29" s="541">
        <f>'金銭出納簿（今年度）（参考）'!I107</f>
        <v>0</v>
      </c>
      <c r="AA29" s="652">
        <f>'金銭出納簿（前年度）（参考） '!K107</f>
        <v>2000</v>
      </c>
    </row>
    <row ht="16.15" customHeight="1" r="30" spans="3:27">
      <c r="C30" s="2298" t="s">
        <v>910</v>
      </c>
      <c r="D30" s="2299"/>
      <c r="E30" s="2299"/>
      <c r="F30" s="2299"/>
      <c r="G30" s="2299"/>
      <c r="H30" s="2299"/>
      <c r="I30" s="2299"/>
      <c r="J30" s="2300">
        <f>Z30+AA30</f>
        <v>50000</v>
      </c>
      <c r="K30" s="2301"/>
      <c r="L30" s="2301"/>
      <c r="M30" s="2301"/>
      <c r="N30" s="2301"/>
      <c r="O30" s="2302"/>
      <c r="P30" s="2303"/>
      <c r="Q30" s="2303"/>
      <c r="R30" s="2303"/>
      <c r="S30" s="2303"/>
      <c r="T30" s="2303"/>
      <c r="U30" s="2303"/>
      <c r="Y30" s="540" t="s">
        <v>910</v>
      </c>
      <c r="Z30" s="541">
        <f>'金銭出納簿（今年度）（参考）'!I108</f>
        <v>0</v>
      </c>
      <c r="AA30" s="652">
        <f>'金銭出納簿（前年度）（参考） '!K108</f>
        <v>50000</v>
      </c>
    </row>
    <row ht="16.15" customHeight="1" r="31" spans="3:27">
      <c r="C31" s="2298" t="s">
        <v>911</v>
      </c>
      <c r="D31" s="2299"/>
      <c r="E31" s="2299"/>
      <c r="F31" s="2299"/>
      <c r="G31" s="2299"/>
      <c r="H31" s="2299"/>
      <c r="I31" s="2299"/>
      <c r="J31" s="2300">
        <f>Z31+AA31</f>
        <v>100000</v>
      </c>
      <c r="K31" s="2301"/>
      <c r="L31" s="2301"/>
      <c r="M31" s="2301"/>
      <c r="N31" s="2301"/>
      <c r="O31" s="2302"/>
      <c r="P31" s="2303"/>
      <c r="Q31" s="2303"/>
      <c r="R31" s="2303"/>
      <c r="S31" s="2303"/>
      <c r="T31" s="2303"/>
      <c r="U31" s="2303"/>
      <c r="Y31" s="540" t="s">
        <v>911</v>
      </c>
      <c r="Z31" s="541">
        <f>'金銭出納簿（今年度）（参考）'!I109</f>
        <v>0</v>
      </c>
      <c r="AA31" s="652">
        <f>'金銭出納簿（前年度）（参考） '!K109</f>
        <v>100000</v>
      </c>
    </row>
    <row ht="16.15" customHeight="1" r="32" spans="3:27" thickBot="1">
      <c r="C32" s="2298" t="s">
        <v>1283</v>
      </c>
      <c r="D32" s="2299"/>
      <c r="E32" s="2299"/>
      <c r="F32" s="2299"/>
      <c r="G32" s="2299"/>
      <c r="H32" s="2299"/>
      <c r="I32" s="2299"/>
      <c r="J32" s="2300">
        <f>Z32+AA32</f>
        <v>50000</v>
      </c>
      <c r="K32" s="2301"/>
      <c r="L32" s="2301"/>
      <c r="M32" s="2301"/>
      <c r="N32" s="2301"/>
      <c r="O32" s="2302"/>
      <c r="P32" s="2303"/>
      <c r="Q32" s="2303"/>
      <c r="R32" s="2303"/>
      <c r="S32" s="2303"/>
      <c r="T32" s="2303"/>
      <c r="U32" s="2303"/>
      <c r="Y32" s="434" t="s">
        <v>1283</v>
      </c>
      <c r="Z32" s="541">
        <f>'金銭出納簿（今年度）（参考）'!I110</f>
        <v>0</v>
      </c>
      <c r="AA32" s="653">
        <f>'金銭出納簿（前年度）（参考） '!K110</f>
        <v>50000</v>
      </c>
    </row>
    <row ht="21" customHeight="1" r="33" spans="2:27" thickBot="1">
      <c r="C33" s="2280" t="s">
        <v>1345</v>
      </c>
      <c r="D33" s="2281"/>
      <c r="E33" s="2281"/>
      <c r="F33" s="2281"/>
      <c r="G33" s="2281"/>
      <c r="H33" s="2281"/>
      <c r="I33" s="2281"/>
      <c r="J33" s="2282">
        <f>SUM(J18:N32)</f>
        <v>2247001</v>
      </c>
      <c r="K33" s="2283"/>
      <c r="L33" s="2283"/>
      <c r="M33" s="2283"/>
      <c r="N33" s="2283"/>
      <c r="O33" s="2284"/>
      <c r="P33" s="2285"/>
      <c r="Q33" s="2285"/>
      <c r="R33" s="2285"/>
      <c r="S33" s="2285"/>
      <c r="T33" s="2285"/>
      <c r="U33" s="2285"/>
      <c r="Y33" s="341" t="s">
        <v>1345</v>
      </c>
      <c r="Z33" s="650">
        <f>SUM(Z18:Z32)</f>
        <v>1405000</v>
      </c>
      <c r="AA33" s="653">
        <f>SUM(AA18:AA32)</f>
        <v>842001</v>
      </c>
    </row>
    <row ht="21" customHeight="1" r="34" spans="2:27" s="449" customFormat="1" thickTop="1">
      <c r="C34" s="2290" t="s">
        <v>2462</v>
      </c>
      <c r="D34" s="2010"/>
      <c r="E34" s="2010"/>
      <c r="F34" s="2010"/>
      <c r="G34" s="2010"/>
      <c r="H34" s="2010"/>
      <c r="I34" s="2010"/>
      <c r="J34" s="2291">
        <f>H14-J33</f>
        <v>152999</v>
      </c>
      <c r="K34" s="2292"/>
      <c r="L34" s="2292"/>
      <c r="M34" s="2292"/>
      <c r="N34" s="2293"/>
      <c r="O34" s="2294" t="s">
        <v>2465</v>
      </c>
      <c r="P34" s="2295"/>
      <c r="Q34" s="2295"/>
      <c r="R34" s="2295"/>
      <c r="S34" s="2296"/>
      <c r="T34" s="2296"/>
      <c r="U34" s="2297"/>
      <c r="Z34" s="543"/>
      <c r="AA34" s="974"/>
    </row>
    <row ht="16.15" customHeight="1" r="35" spans="2:27">
      <c r="Y35" s="973"/>
    </row>
    <row ht="16.15" customHeight="1" r="36" spans="2:27" s="92" customFormat="1">
      <c r="B36" s="92" t="s">
        <v>1346</v>
      </c>
    </row>
    <row ht="16.15" customHeight="1" r="37" spans="2:27" s="92" customFormat="1">
      <c r="C37" s="1896"/>
      <c r="D37" s="2286"/>
      <c r="E37" s="2286"/>
      <c r="F37" s="2287" t="s">
        <v>1347</v>
      </c>
      <c r="G37" s="2286"/>
      <c r="H37" s="2286"/>
      <c r="I37" s="2288"/>
      <c r="J37" s="2287" t="s">
        <v>1348</v>
      </c>
      <c r="K37" s="2286"/>
      <c r="L37" s="2286"/>
      <c r="M37" s="2286"/>
      <c r="N37" s="2286"/>
      <c r="O37" s="2288"/>
      <c r="P37" s="1897" t="s">
        <v>257</v>
      </c>
      <c r="Q37" s="2286"/>
      <c r="R37" s="2286"/>
      <c r="S37" s="2286"/>
      <c r="T37" s="2286"/>
      <c r="U37" s="2289"/>
    </row>
    <row ht="16.15" customHeight="1" r="38" spans="2:27" s="92" customFormat="1">
      <c r="C38" s="2275" t="s">
        <v>1349</v>
      </c>
      <c r="D38" s="2276"/>
      <c r="E38" s="2276"/>
      <c r="F38" s="2277" t="s">
        <v>1350</v>
      </c>
      <c r="G38" s="2276"/>
      <c r="H38" s="2276"/>
      <c r="I38" s="2278"/>
      <c r="J38" s="2277" t="s">
        <v>1350</v>
      </c>
      <c r="K38" s="2276"/>
      <c r="L38" s="2279"/>
      <c r="M38" s="2275" t="s">
        <v>1334</v>
      </c>
      <c r="N38" s="2276"/>
      <c r="O38" s="2278"/>
      <c r="P38" s="1409" t="s">
        <v>1350</v>
      </c>
      <c r="Q38" s="2276"/>
      <c r="R38" s="2279"/>
      <c r="S38" s="2275" t="s">
        <v>1334</v>
      </c>
      <c r="T38" s="2276"/>
      <c r="U38" s="2279"/>
    </row>
    <row ht="16.15" customHeight="1" r="39" spans="2:27" s="92" customFormat="1">
      <c r="C39" s="1908"/>
      <c r="D39" s="2271"/>
      <c r="E39" s="2271"/>
      <c r="F39" s="2272" t="s">
        <v>1351</v>
      </c>
      <c r="G39" s="2271"/>
      <c r="H39" s="2271"/>
      <c r="I39" s="2273"/>
      <c r="J39" s="2272" t="s">
        <v>1352</v>
      </c>
      <c r="K39" s="2271"/>
      <c r="L39" s="2274"/>
      <c r="M39" s="1908" t="s">
        <v>1353</v>
      </c>
      <c r="N39" s="2271"/>
      <c r="O39" s="2273"/>
      <c r="P39" s="1411" t="s">
        <v>1354</v>
      </c>
      <c r="Q39" s="2271"/>
      <c r="R39" s="2274"/>
      <c r="S39" s="1908" t="s">
        <v>1353</v>
      </c>
      <c r="T39" s="2271"/>
      <c r="U39" s="2274"/>
    </row>
    <row ht="16.15" customHeight="1" r="40" spans="2:27" s="92" customFormat="1">
      <c r="C40" s="2263"/>
      <c r="D40" s="2264"/>
      <c r="E40" s="2264"/>
      <c r="F40" s="2265">
        <v>200000</v>
      </c>
      <c r="G40" s="2266"/>
      <c r="H40" s="2266"/>
      <c r="I40" s="2267"/>
      <c r="J40" s="2265">
        <v>126000</v>
      </c>
      <c r="K40" s="2266"/>
      <c r="L40" s="2268"/>
      <c r="M40" s="2269">
        <v>168000</v>
      </c>
      <c r="N40" s="2266"/>
      <c r="O40" s="2267"/>
      <c r="P40" s="2257">
        <f>F40+J40</f>
        <v>326000</v>
      </c>
      <c r="Q40" s="2258"/>
      <c r="R40" s="2259"/>
      <c r="S40" s="2270">
        <f>M40</f>
        <v>168000</v>
      </c>
      <c r="T40" s="2258"/>
      <c r="U40" s="2259"/>
    </row>
    <row ht="16.15" customHeight="1" r="41" spans="2:27" s="92" customFormat="1">
      <c r="C41" s="2263"/>
      <c r="D41" s="2264"/>
      <c r="E41" s="2264"/>
      <c r="F41" s="2265">
        <v>150000</v>
      </c>
      <c r="G41" s="2266"/>
      <c r="H41" s="2266"/>
      <c r="I41" s="2267"/>
      <c r="J41" s="2265">
        <v>126000</v>
      </c>
      <c r="K41" s="2266"/>
      <c r="L41" s="2268"/>
      <c r="M41" s="2269">
        <v>168000</v>
      </c>
      <c r="N41" s="2266"/>
      <c r="O41" s="2267"/>
      <c r="P41" s="2257">
        <f>F41+J41</f>
        <v>276000</v>
      </c>
      <c r="Q41" s="2258"/>
      <c r="R41" s="2259"/>
      <c r="S41" s="2270">
        <f>M41</f>
        <v>168000</v>
      </c>
      <c r="T41" s="2258"/>
      <c r="U41" s="2259"/>
    </row>
    <row ht="16.15" customHeight="1" r="42" spans="2:27" s="92" customFormat="1">
      <c r="C42" s="2263"/>
      <c r="D42" s="2264"/>
      <c r="E42" s="2264"/>
      <c r="F42" s="2265">
        <v>120000</v>
      </c>
      <c r="G42" s="2266"/>
      <c r="H42" s="2266"/>
      <c r="I42" s="2267"/>
      <c r="J42" s="2265">
        <v>126000</v>
      </c>
      <c r="K42" s="2266"/>
      <c r="L42" s="2268"/>
      <c r="M42" s="2269">
        <v>168000</v>
      </c>
      <c r="N42" s="2266"/>
      <c r="O42" s="2267"/>
      <c r="P42" s="2257">
        <f>F42+J42</f>
        <v>246000</v>
      </c>
      <c r="Q42" s="2258"/>
      <c r="R42" s="2259"/>
      <c r="S42" s="2270">
        <f>M42</f>
        <v>168000</v>
      </c>
      <c r="T42" s="2258"/>
      <c r="U42" s="2259"/>
    </row>
    <row ht="16.15" customHeight="1" r="43" spans="2:27" s="92" customFormat="1">
      <c r="C43" s="2263"/>
      <c r="D43" s="2264"/>
      <c r="E43" s="2264"/>
      <c r="F43" s="2265">
        <v>100000</v>
      </c>
      <c r="G43" s="2266"/>
      <c r="H43" s="2266"/>
      <c r="I43" s="2267"/>
      <c r="J43" s="2265">
        <v>126000</v>
      </c>
      <c r="K43" s="2266"/>
      <c r="L43" s="2268"/>
      <c r="M43" s="2269">
        <v>168000</v>
      </c>
      <c r="N43" s="2266"/>
      <c r="O43" s="2267"/>
      <c r="P43" s="2257">
        <f>F43+J43</f>
        <v>226000</v>
      </c>
      <c r="Q43" s="2258"/>
      <c r="R43" s="2259"/>
      <c r="S43" s="2270">
        <f>M43</f>
        <v>168000</v>
      </c>
      <c r="T43" s="2258"/>
      <c r="U43" s="2259"/>
    </row>
    <row ht="16.15" customHeight="1" r="44" spans="2:27">
      <c r="C44" s="2263"/>
      <c r="D44" s="2264"/>
      <c r="E44" s="2264"/>
      <c r="F44" s="2265">
        <v>60000</v>
      </c>
      <c r="G44" s="2266"/>
      <c r="H44" s="2266"/>
      <c r="I44" s="2267"/>
      <c r="J44" s="2265">
        <v>126000</v>
      </c>
      <c r="K44" s="2266"/>
      <c r="L44" s="2268"/>
      <c r="M44" s="2269">
        <v>168000</v>
      </c>
      <c r="N44" s="2266"/>
      <c r="O44" s="2267"/>
      <c r="P44" s="2257">
        <f>F44+J44</f>
        <v>186000</v>
      </c>
      <c r="Q44" s="2258"/>
      <c r="R44" s="2259"/>
      <c r="S44" s="2270">
        <f>M44</f>
        <v>168000</v>
      </c>
      <c r="T44" s="2258"/>
      <c r="U44" s="2259"/>
    </row>
    <row ht="16.15" customHeight="1" r="45" spans="2:27">
      <c r="C45" s="2263"/>
      <c r="D45" s="2264"/>
      <c r="E45" s="2264"/>
      <c r="F45" s="2265"/>
      <c r="G45" s="2266"/>
      <c r="H45" s="2266"/>
      <c r="I45" s="2267"/>
      <c r="J45" s="2265"/>
      <c r="K45" s="2266"/>
      <c r="L45" s="2268"/>
      <c r="M45" s="2269"/>
      <c r="N45" s="2266"/>
      <c r="O45" s="2267"/>
      <c r="P45" s="2257"/>
      <c r="Q45" s="2258"/>
      <c r="R45" s="2259"/>
      <c r="S45" s="2270"/>
      <c r="T45" s="2258"/>
      <c r="U45" s="2259"/>
    </row>
    <row ht="16.15" customHeight="1" r="46" spans="2:27">
      <c r="C46" s="2263"/>
      <c r="D46" s="2264"/>
      <c r="E46" s="2264"/>
      <c r="F46" s="2265"/>
      <c r="G46" s="2266"/>
      <c r="H46" s="2266"/>
      <c r="I46" s="2267"/>
      <c r="J46" s="2265"/>
      <c r="K46" s="2266"/>
      <c r="L46" s="2268"/>
      <c r="M46" s="2269"/>
      <c r="N46" s="2266"/>
      <c r="O46" s="2267"/>
      <c r="P46" s="2257"/>
      <c r="Q46" s="2258"/>
      <c r="R46" s="2259"/>
      <c r="S46" s="2270"/>
      <c r="T46" s="2258"/>
      <c r="U46" s="2259"/>
    </row>
    <row ht="16.15" customHeight="1" r="47" spans="2:27" thickBot="1">
      <c r="C47" s="2250"/>
      <c r="D47" s="2251"/>
      <c r="E47" s="2251"/>
      <c r="F47" s="2252"/>
      <c r="G47" s="2253"/>
      <c r="H47" s="2253"/>
      <c r="I47" s="2254"/>
      <c r="J47" s="2252"/>
      <c r="K47" s="2253"/>
      <c r="L47" s="2255"/>
      <c r="M47" s="2256"/>
      <c r="N47" s="2253"/>
      <c r="O47" s="2254"/>
      <c r="P47" s="2257"/>
      <c r="Q47" s="2258"/>
      <c r="R47" s="2259"/>
      <c r="S47" s="2260"/>
      <c r="T47" s="2261"/>
      <c r="U47" s="2262"/>
    </row>
    <row ht="16.15" customHeight="1" r="48" spans="2:27" thickTop="1">
      <c r="C48" s="2242" t="s">
        <v>10</v>
      </c>
      <c r="D48" s="2243"/>
      <c r="E48" s="2243"/>
      <c r="F48" s="2244">
        <f>SUM(F40:I47)</f>
        <v>630000</v>
      </c>
      <c r="G48" s="2245"/>
      <c r="H48" s="2245"/>
      <c r="I48" s="2246"/>
      <c r="J48" s="2244">
        <f>SUM(J40:L47)</f>
        <v>630000</v>
      </c>
      <c r="K48" s="2245"/>
      <c r="L48" s="2247"/>
      <c r="M48" s="2248">
        <f>SUM(M40:O47)</f>
        <v>840000</v>
      </c>
      <c r="N48" s="2245"/>
      <c r="O48" s="2246"/>
      <c r="P48" s="2249">
        <f>SUM(P40:R47)</f>
        <v>1260000</v>
      </c>
      <c r="Q48" s="2245"/>
      <c r="R48" s="2247"/>
      <c r="S48" s="2248">
        <f>SUM(S40:U47)</f>
        <v>840000</v>
      </c>
      <c r="T48" s="2245"/>
      <c r="U48" s="2247"/>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sheetViews>
    <sheetView showGridLines="0" zoomScale="90" workbookViewId="0" view="pageBreakPreview" zoomScaleNormal="100" zoomScaleSheetLayoutView="90">
      <selection pane="topLeft" activeCell="AM11" sqref="AM11"/>
    </sheetView>
  </sheetViews>
  <sheetFormatPr baseColWidth="8" defaultRowHeight="13"/>
  <cols>
    <col min="1" max="51" width="2.625" style="92" customWidth="1"/>
  </cols>
  <sheetData>
    <row ht="15.6" customHeight="1" r="1" spans="1:51" s="89" customFormat="1">
      <c r="A1" s="94" t="s">
        <v>1231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ht="15.6" customHeight="1" r="2" spans="1:51" s="89"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ht="15.6" customHeight="1" r="3" spans="1:51" s="92" customFormat="1">
      <c r="Z3" s="2146"/>
      <c r="AA3" s="2146"/>
      <c r="AB3" s="2146"/>
      <c r="AC3" s="2146"/>
      <c r="AD3" s="2146"/>
      <c r="AE3" s="2146"/>
    </row>
    <row ht="15.6" customHeight="1" r="4" spans="1:51">
      <c r="Z4" s="1164" t="s">
        <v>1322</v>
      </c>
      <c r="AA4" s="1164"/>
      <c r="AB4" s="1164"/>
      <c r="AC4" s="1164"/>
      <c r="AD4" s="1164"/>
      <c r="AE4" s="1164"/>
      <c r="AG4" s="437"/>
    </row>
    <row ht="15.6" customHeight="1" r="5" spans="1:51">
      <c r="Z5" s="437"/>
      <c r="AA5" s="437"/>
      <c r="AB5" s="437"/>
      <c r="AC5" s="437"/>
      <c r="AD5" s="437"/>
      <c r="AE5" s="437"/>
      <c r="AG5" s="437"/>
    </row>
    <row ht="15.6" customHeight="1" r="6" spans="1:51">
      <c r="B6" s="92" t="s">
        <v>1229</v>
      </c>
      <c r="M6" s="436"/>
    </row>
    <row ht="15.6" customHeight="1" r="7" spans="1:51"/>
    <row ht="15.6" customHeight="1" r="8" spans="1:51">
      <c r="V8"/>
      <c r="W8" s="846"/>
      <c r="X8" s="846"/>
      <c r="Y8" s="846"/>
      <c r="Z8" s="2320" t="str">
        <f>はじめに!D5</f>
        <v>あいうえお集落協定</v>
      </c>
      <c r="AA8" s="2320"/>
      <c r="AB8" s="2320"/>
      <c r="AC8" s="2320"/>
      <c r="AD8" s="2320"/>
      <c r="AE8" s="2320"/>
      <c r="AF8" s="846"/>
      <c r="AG8" s="846"/>
      <c r="AY8"/>
    </row>
    <row ht="15.6" customHeight="1" r="9" spans="1:51">
      <c r="X9" s="846"/>
      <c r="Y9" s="846"/>
      <c r="Z9" s="2320" t="str">
        <f>はじめに!D6</f>
        <v>中山間　太郎</v>
      </c>
      <c r="AA9" s="2320"/>
      <c r="AB9" s="2320"/>
      <c r="AC9" s="2320"/>
      <c r="AD9" s="2320"/>
      <c r="AE9" s="2320"/>
      <c r="AF9" s="846"/>
      <c r="AG9" s="846"/>
    </row>
    <row ht="15.6" customHeight="1" r="10" spans="1:51">
      <c r="W10" s="437"/>
      <c r="X10" s="437"/>
      <c r="Y10" s="437"/>
      <c r="Z10" s="437"/>
      <c r="AA10" s="437"/>
      <c r="AB10" s="437"/>
      <c r="AC10" s="437"/>
      <c r="AD10" s="437"/>
      <c r="AE10" s="437"/>
      <c r="AF10" s="437"/>
    </row>
    <row ht="15.6" customHeight="1" r="11" spans="1:51"/>
    <row ht="15.6" customHeight="1" r="12" spans="1:51">
      <c r="A12" s="1894" t="s">
        <v>2006</v>
      </c>
      <c r="B12" s="1894"/>
      <c r="C12" s="1894"/>
      <c r="D12" s="1894"/>
      <c r="E12" s="1894"/>
      <c r="F12" s="1894"/>
      <c r="G12" s="1894"/>
      <c r="H12" s="1894"/>
      <c r="I12" s="1894"/>
      <c r="J12" s="1894"/>
      <c r="K12" s="1894"/>
      <c r="L12" s="1894"/>
      <c r="M12" s="1894"/>
      <c r="N12" s="1894"/>
      <c r="O12" s="1894"/>
      <c r="P12" s="1894"/>
      <c r="Q12" s="1894"/>
      <c r="R12" s="1894"/>
      <c r="S12" s="1894"/>
      <c r="T12" s="1894"/>
      <c r="U12" s="1894"/>
      <c r="V12" s="1894"/>
      <c r="W12" s="1894"/>
      <c r="X12" s="1894"/>
      <c r="Y12" s="1894"/>
      <c r="Z12" s="1894"/>
      <c r="AA12" s="1894"/>
      <c r="AB12" s="1894"/>
      <c r="AC12" s="1894"/>
      <c r="AD12" s="1894"/>
      <c r="AE12" s="1894"/>
      <c r="AF12" s="1894"/>
      <c r="AG12" s="1894"/>
    </row>
    <row ht="15.6" customHeight="1" r="13" spans="1:51"/>
    <row ht="15.6" customHeight="1" r="14" spans="1:51">
      <c r="A14" s="1950" t="s">
        <v>2431</v>
      </c>
      <c r="B14" s="1950"/>
      <c r="C14" s="1950"/>
      <c r="D14" s="1950"/>
      <c r="E14" s="1950"/>
      <c r="F14" s="1950"/>
      <c r="G14" s="1950"/>
      <c r="H14" s="1950"/>
      <c r="I14" s="1950"/>
      <c r="J14" s="1950"/>
      <c r="K14" s="1950"/>
      <c r="L14" s="1950"/>
      <c r="M14" s="1950"/>
      <c r="N14" s="1950"/>
      <c r="O14" s="1950"/>
      <c r="P14" s="1950"/>
      <c r="Q14" s="1950"/>
      <c r="R14" s="1950"/>
      <c r="S14" s="1950"/>
      <c r="T14" s="1950"/>
      <c r="U14" s="1950"/>
      <c r="V14" s="1950"/>
      <c r="W14" s="1950"/>
      <c r="X14" s="1950"/>
      <c r="Y14" s="1950"/>
      <c r="Z14" s="1950"/>
      <c r="AA14" s="1950"/>
      <c r="AB14" s="1950"/>
      <c r="AC14" s="1950"/>
      <c r="AD14" s="1950"/>
      <c r="AE14" s="1950"/>
      <c r="AF14" s="846"/>
      <c r="AG14" s="846"/>
    </row>
    <row ht="15.6" customHeight="1" r="15" spans="1:51">
      <c r="A15" s="1950"/>
      <c r="B15" s="1950"/>
      <c r="C15" s="1950"/>
      <c r="D15" s="1950"/>
      <c r="E15" s="1950"/>
      <c r="F15" s="1950"/>
      <c r="G15" s="1950"/>
      <c r="H15" s="1950"/>
      <c r="I15" s="1950"/>
      <c r="J15" s="1950"/>
      <c r="K15" s="1950"/>
      <c r="L15" s="1950"/>
      <c r="M15" s="1950"/>
      <c r="N15" s="1950"/>
      <c r="O15" s="1950"/>
      <c r="P15" s="1950"/>
      <c r="Q15" s="1950"/>
      <c r="R15" s="1950"/>
      <c r="S15" s="1950"/>
      <c r="T15" s="1950"/>
      <c r="U15" s="1950"/>
      <c r="V15" s="1950"/>
      <c r="W15" s="1950"/>
      <c r="X15" s="1950"/>
      <c r="Y15" s="1950"/>
      <c r="Z15" s="1950"/>
      <c r="AA15" s="1950"/>
      <c r="AB15" s="1950"/>
      <c r="AC15" s="1950"/>
      <c r="AD15" s="1950"/>
      <c r="AE15" s="1950"/>
      <c r="AF15" s="846"/>
      <c r="AG15" s="846"/>
    </row>
    <row ht="15.6" customHeight="1" r="16" spans="1:51">
      <c r="A16" s="1950"/>
      <c r="B16" s="1950"/>
      <c r="C16" s="1950"/>
      <c r="D16" s="1950"/>
      <c r="E16" s="1950"/>
      <c r="F16" s="1950"/>
      <c r="G16" s="1950"/>
      <c r="H16" s="1950"/>
      <c r="I16" s="1950"/>
      <c r="J16" s="1950"/>
      <c r="K16" s="1950"/>
      <c r="L16" s="1950"/>
      <c r="M16" s="1950"/>
      <c r="N16" s="1950"/>
      <c r="O16" s="1950"/>
      <c r="P16" s="1950"/>
      <c r="Q16" s="1950"/>
      <c r="R16" s="1950"/>
      <c r="S16" s="1950"/>
      <c r="T16" s="1950"/>
      <c r="U16" s="1950"/>
      <c r="V16" s="1950"/>
      <c r="W16" s="1950"/>
      <c r="X16" s="1950"/>
      <c r="Y16" s="1950"/>
      <c r="Z16" s="1950"/>
      <c r="AA16" s="1950"/>
      <c r="AB16" s="1950"/>
      <c r="AC16" s="1950"/>
      <c r="AD16" s="1950"/>
      <c r="AE16" s="1950"/>
      <c r="AF16" s="846"/>
      <c r="AG16" s="846"/>
    </row>
    <row ht="15.6" customHeight="1" r="17" spans="1:33">
      <c r="A17" s="1950"/>
      <c r="B17" s="1950"/>
      <c r="C17" s="1950"/>
      <c r="D17" s="1950"/>
      <c r="E17" s="1950"/>
      <c r="F17" s="1950"/>
      <c r="G17" s="1950"/>
      <c r="H17" s="1950"/>
      <c r="I17" s="1950"/>
      <c r="J17" s="1950"/>
      <c r="K17" s="1950"/>
      <c r="L17" s="1950"/>
      <c r="M17" s="1950"/>
      <c r="N17" s="1950"/>
      <c r="O17" s="1950"/>
      <c r="P17" s="1950"/>
      <c r="Q17" s="1950"/>
      <c r="R17" s="1950"/>
      <c r="S17" s="1950"/>
      <c r="T17" s="1950"/>
      <c r="U17" s="1950"/>
      <c r="V17" s="1950"/>
      <c r="W17" s="1950"/>
      <c r="X17" s="1950"/>
      <c r="Y17" s="1950"/>
      <c r="Z17" s="1950"/>
      <c r="AA17" s="1950"/>
      <c r="AB17" s="1950"/>
      <c r="AC17" s="1950"/>
      <c r="AD17" s="1950"/>
      <c r="AE17" s="1950"/>
      <c r="AF17" s="846"/>
      <c r="AG17" s="846"/>
    </row>
    <row ht="15.6" customHeight="1" r="18" spans="1:33"/>
    <row ht="15.6" customHeight="1" r="19" spans="1:33">
      <c r="P19" s="92" t="s">
        <v>2007</v>
      </c>
    </row>
    <row ht="15.6" customHeight="1" r="20" spans="1:33"/>
    <row ht="15.6" customHeight="1" r="21" spans="1:33">
      <c r="C21" s="2324" t="s">
        <v>2010</v>
      </c>
      <c r="D21" s="2325"/>
      <c r="E21" s="2325"/>
      <c r="F21" s="2325"/>
      <c r="G21" s="2325"/>
      <c r="H21" s="2325"/>
      <c r="I21" s="2326"/>
      <c r="J21" s="2327"/>
      <c r="K21" s="2328"/>
      <c r="L21" s="2328"/>
      <c r="M21" s="2328"/>
      <c r="N21" s="2328"/>
      <c r="O21" s="2328"/>
      <c r="P21" s="2328"/>
      <c r="Q21" s="2328"/>
      <c r="R21" s="2328"/>
      <c r="S21" s="2328"/>
      <c r="T21" s="2328"/>
      <c r="U21" s="2328"/>
      <c r="V21" s="2328"/>
      <c r="W21" s="2328"/>
      <c r="X21" s="2328"/>
      <c r="Y21" s="2328"/>
      <c r="Z21" s="2328"/>
      <c r="AA21" s="2328"/>
      <c r="AB21" s="2328"/>
      <c r="AC21" s="2328"/>
      <c r="AD21" s="2329"/>
    </row>
    <row ht="15.6" customHeight="1" r="22" spans="1:33">
      <c r="C22" s="2324" t="s">
        <v>2011</v>
      </c>
      <c r="D22" s="2325"/>
      <c r="E22" s="2325"/>
      <c r="F22" s="2325"/>
      <c r="G22" s="2325"/>
      <c r="H22" s="2325"/>
      <c r="I22" s="2326"/>
      <c r="J22" s="2327"/>
      <c r="K22" s="2328"/>
      <c r="L22" s="2328"/>
      <c r="M22" s="2328"/>
      <c r="N22" s="2328"/>
      <c r="O22" s="2328"/>
      <c r="P22" s="2328"/>
      <c r="Q22" s="2328"/>
      <c r="R22" s="2328"/>
      <c r="S22" s="2328"/>
      <c r="T22" s="2328"/>
      <c r="U22" s="2328"/>
      <c r="V22" s="2328"/>
      <c r="W22" s="2328"/>
      <c r="X22" s="2328"/>
      <c r="Y22" s="2328"/>
      <c r="Z22" s="2328"/>
      <c r="AA22" s="2328"/>
      <c r="AB22" s="2328"/>
      <c r="AC22" s="2328"/>
      <c r="AD22" s="2329"/>
    </row>
    <row ht="15.6" customHeight="1" r="23" spans="1:33">
      <c r="C23" s="2324" t="s">
        <v>2012</v>
      </c>
      <c r="D23" s="2325"/>
      <c r="E23" s="2325"/>
      <c r="F23" s="2325"/>
      <c r="G23" s="2325"/>
      <c r="H23" s="2325"/>
      <c r="I23" s="2326"/>
      <c r="J23" s="2327"/>
      <c r="K23" s="2328"/>
      <c r="L23" s="2328"/>
      <c r="M23" s="2328"/>
      <c r="N23" s="2328"/>
      <c r="O23" s="2328"/>
      <c r="P23" s="2328"/>
      <c r="Q23" s="2328"/>
      <c r="R23" s="2328"/>
      <c r="S23" s="2328"/>
      <c r="T23" s="2328"/>
      <c r="U23" s="2328"/>
      <c r="V23" s="2328"/>
      <c r="W23" s="2328"/>
      <c r="X23" s="2328"/>
      <c r="Y23" s="2328"/>
      <c r="Z23" s="2328"/>
      <c r="AA23" s="2328"/>
      <c r="AB23" s="2328"/>
      <c r="AC23" s="2328"/>
      <c r="AD23" s="2329"/>
    </row>
    <row ht="15.6" customHeight="1" r="24" spans="1:33">
      <c r="C24" s="2324" t="s">
        <v>2013</v>
      </c>
      <c r="D24" s="2325"/>
      <c r="E24" s="2325"/>
      <c r="F24" s="2325"/>
      <c r="G24" s="2325"/>
      <c r="H24" s="2325"/>
      <c r="I24" s="2326"/>
      <c r="J24" s="2327"/>
      <c r="K24" s="2328"/>
      <c r="L24" s="2328"/>
      <c r="M24" s="2328"/>
      <c r="N24" s="2328"/>
      <c r="O24" s="2328"/>
      <c r="P24" s="2328"/>
      <c r="Q24" s="2328"/>
      <c r="R24" s="2328"/>
      <c r="S24" s="2328"/>
      <c r="T24" s="2328"/>
      <c r="U24" s="2328"/>
      <c r="V24" s="2328"/>
      <c r="W24" s="2328"/>
      <c r="X24" s="2328"/>
      <c r="Y24" s="2328"/>
      <c r="Z24" s="2328"/>
      <c r="AA24" s="2328"/>
      <c r="AB24" s="2328"/>
      <c r="AC24" s="2328"/>
      <c r="AD24" s="2329"/>
    </row>
    <row ht="15.6" customHeight="1" r="25" spans="1:33">
      <c r="C25" s="2324" t="s">
        <v>2014</v>
      </c>
      <c r="D25" s="2325"/>
      <c r="E25" s="2325"/>
      <c r="F25" s="2325"/>
      <c r="G25" s="2325"/>
      <c r="H25" s="2325"/>
      <c r="I25" s="2326"/>
      <c r="J25" s="2327"/>
      <c r="K25" s="2328"/>
      <c r="L25" s="2328"/>
      <c r="M25" s="2328"/>
      <c r="N25" s="2328"/>
      <c r="O25" s="2328"/>
      <c r="P25" s="2328"/>
      <c r="Q25" s="2328"/>
      <c r="R25" s="2328"/>
      <c r="S25" s="2328"/>
      <c r="T25" s="2328"/>
      <c r="U25" s="2328"/>
      <c r="V25" s="2328"/>
      <c r="W25" s="2328"/>
      <c r="X25" s="2328"/>
      <c r="Y25" s="2328"/>
      <c r="Z25" s="2328"/>
      <c r="AA25" s="2328"/>
      <c r="AB25" s="2328"/>
      <c r="AC25" s="2328"/>
      <c r="AD25" s="2329"/>
    </row>
    <row ht="15.6" customHeight="1" r="26" spans="1:33">
      <c r="C26" s="2323" t="s">
        <v>2008</v>
      </c>
      <c r="D26" s="2323"/>
      <c r="E26" s="2323"/>
      <c r="F26" s="2323"/>
      <c r="G26" s="2323"/>
      <c r="H26" s="2323"/>
      <c r="I26" s="2323"/>
      <c r="J26" s="2323"/>
      <c r="K26" s="2323"/>
      <c r="L26" s="2323"/>
      <c r="M26" s="2323"/>
      <c r="N26" s="2323"/>
      <c r="O26" s="2323"/>
      <c r="P26" s="2323"/>
      <c r="Q26" s="2323"/>
      <c r="R26" s="2323"/>
      <c r="S26" s="2323"/>
      <c r="T26" s="2323"/>
      <c r="U26" s="2323"/>
      <c r="V26" s="2323"/>
      <c r="W26" s="2323"/>
      <c r="X26" s="2323"/>
    </row>
    <row ht="15.6" customHeight="1" r="27" spans="1:33">
      <c r="C27" s="1894" t="s">
        <v>2009</v>
      </c>
      <c r="D27" s="1894"/>
      <c r="E27" s="1894"/>
      <c r="F27" s="1894"/>
      <c r="G27" s="1894"/>
      <c r="H27" s="1894"/>
      <c r="I27" s="1894"/>
      <c r="J27" s="1894"/>
      <c r="K27" s="1894"/>
      <c r="L27" s="1894"/>
      <c r="M27" s="1894"/>
      <c r="N27" s="1894"/>
      <c r="O27" s="1894"/>
      <c r="P27" s="1894"/>
      <c r="Q27" s="1894"/>
      <c r="R27" s="1894"/>
      <c r="S27" s="1894"/>
      <c r="T27" s="1894"/>
      <c r="U27" s="1894"/>
      <c r="V27" s="1894"/>
      <c r="W27" s="1894"/>
      <c r="X27" s="1894"/>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sheetViews>
    <sheetView showGridLines="0" zoomScale="77" workbookViewId="0" zoomScaleNormal="96" zoomScaleSheetLayoutView="120">
      <selection pane="topLeft" activeCell="U30" sqref="U30"/>
    </sheetView>
  </sheetViews>
  <sheetFormatPr baseColWidth="8" defaultColWidth="9" defaultRowHeight="18"/>
  <cols>
    <col min="1" max="1" width="2.75" style="631" customWidth="1"/>
    <col min="2" max="2" width="7.25" style="631" customWidth="1"/>
    <col min="3" max="3" width="7.75" style="631" customWidth="1"/>
    <col min="4" max="4" width="8" style="631" customWidth="1"/>
    <col min="5" max="5" width="6.375" style="631" customWidth="1"/>
    <col min="6" max="7" width="7" style="631" customWidth="1"/>
    <col min="8" max="13" width="4.875" style="631" customWidth="1"/>
    <col min="14" max="14" width="9.125" style="631" customWidth="1"/>
    <col min="15" max="15" width="12.375" style="631" customWidth="1"/>
    <col min="16" max="16" width="21" style="631" customWidth="1"/>
    <col min="17" max="17" width="26" style="631" customWidth="1"/>
    <col min="18" max="25" width="7.625" style="631" customWidth="1"/>
    <col min="26" max="16384" width="9" style="631" customWidth="1"/>
  </cols>
  <sheetData>
    <row ht="19.5" r="1" spans="1:24">
      <c r="A1" s="613" t="s">
        <v>2005</v>
      </c>
      <c r="B1" s="656"/>
      <c r="Q1" s="657"/>
    </row>
    <row ht="24" customHeight="1" r="2" spans="1:24">
      <c r="A2" s="658"/>
      <c r="C2" s="659"/>
      <c r="D2" s="659"/>
      <c r="E2" s="659"/>
      <c r="F2" s="659"/>
      <c r="G2" s="659"/>
      <c r="H2" s="659"/>
      <c r="I2" s="659"/>
      <c r="J2" s="659"/>
      <c r="K2" s="659"/>
      <c r="L2" s="659"/>
      <c r="M2" s="659"/>
      <c r="N2" s="659"/>
      <c r="P2" s="454" t="s">
        <v>2004</v>
      </c>
      <c r="Q2" s="844" t="str">
        <f>はじめに!D5</f>
        <v>あいうえお集落協定</v>
      </c>
      <c r="R2" s="659"/>
      <c r="S2" s="659"/>
      <c r="T2" s="659"/>
      <c r="U2" s="659"/>
      <c r="V2" s="659"/>
      <c r="W2" s="659"/>
    </row>
    <row ht="29.25" customHeight="1" r="3" spans="1:24">
      <c r="C3" s="661"/>
      <c r="D3" s="661"/>
      <c r="E3" s="661"/>
      <c r="F3" s="549"/>
      <c r="G3" s="1143"/>
      <c r="H3" s="455" t="s">
        <v>2003</v>
      </c>
      <c r="I3" s="661"/>
      <c r="J3" s="661"/>
      <c r="K3" s="661"/>
      <c r="L3" s="661"/>
      <c r="N3" s="661"/>
      <c r="O3" s="661"/>
      <c r="Q3" s="843"/>
    </row>
    <row ht="21.75" customHeight="1" r="4" spans="1:24" s="713" customFormat="1">
      <c r="C4" s="661"/>
      <c r="D4" s="661"/>
      <c r="E4" s="661"/>
      <c r="F4" s="549"/>
      <c r="G4" s="549"/>
      <c r="H4" s="972"/>
      <c r="I4" s="972" t="s">
        <v>2513</v>
      </c>
      <c r="J4" s="661"/>
      <c r="K4" s="661"/>
      <c r="L4" s="661"/>
      <c r="N4" s="661"/>
      <c r="O4" s="661"/>
      <c r="Q4" s="843"/>
    </row>
    <row ht="27" customHeight="1" r="5" spans="1:24">
      <c r="B5" s="632" t="s">
        <v>1464</v>
      </c>
      <c r="C5" s="663"/>
      <c r="D5" s="663"/>
      <c r="E5" s="663"/>
      <c r="F5" s="663"/>
      <c r="G5" s="663"/>
      <c r="H5" s="663"/>
      <c r="I5" s="663"/>
      <c r="J5" s="663"/>
      <c r="K5" s="663"/>
      <c r="L5" s="663"/>
      <c r="M5" s="663"/>
      <c r="N5" s="632"/>
      <c r="O5" s="663"/>
      <c r="P5" s="663"/>
      <c r="Q5" s="663"/>
      <c r="R5" s="713"/>
    </row>
    <row ht="72.75" customHeight="1" r="6" spans="1:24">
      <c r="B6" s="2340" t="s">
        <v>2446</v>
      </c>
      <c r="C6" s="2341"/>
      <c r="D6" s="2341"/>
      <c r="E6" s="2341"/>
      <c r="F6" s="2341"/>
      <c r="G6" s="2341"/>
      <c r="H6" s="2341"/>
      <c r="I6" s="2341"/>
      <c r="J6" s="2341"/>
      <c r="K6" s="2341"/>
      <c r="L6" s="2341"/>
      <c r="M6" s="2341"/>
      <c r="N6" s="2341"/>
      <c r="O6" s="2341"/>
      <c r="P6" s="2341"/>
      <c r="Q6" s="2341"/>
      <c r="R6" s="713"/>
    </row>
    <row ht="19.5" customHeight="1" r="7" spans="1:24">
      <c r="B7" s="2337" t="s">
        <v>1466</v>
      </c>
      <c r="C7" s="2337"/>
      <c r="D7" s="2337"/>
      <c r="E7" s="2338" t="s">
        <v>1467</v>
      </c>
      <c r="F7" s="2338"/>
      <c r="G7" s="2338"/>
      <c r="H7" s="2342" t="s">
        <v>2445</v>
      </c>
      <c r="I7" s="2343"/>
      <c r="J7" s="2343"/>
      <c r="K7" s="2343"/>
      <c r="L7" s="2343"/>
      <c r="M7" s="2343"/>
      <c r="N7" s="2338" t="s">
        <v>1469</v>
      </c>
      <c r="O7" s="2338"/>
      <c r="P7" s="2338"/>
      <c r="Q7" s="2337" t="s">
        <v>1470</v>
      </c>
      <c r="R7" s="2335"/>
      <c r="S7" s="2336"/>
      <c r="T7" s="2336"/>
      <c r="U7" s="2336"/>
      <c r="V7" s="2336"/>
      <c r="W7" s="2336"/>
      <c r="X7" s="2336"/>
    </row>
    <row ht="18" customHeight="1" r="8" spans="1:24">
      <c r="B8" s="2337" t="s">
        <v>1471</v>
      </c>
      <c r="C8" s="2338" t="s">
        <v>1472</v>
      </c>
      <c r="D8" s="2338"/>
      <c r="E8" s="2338" t="s">
        <v>1473</v>
      </c>
      <c r="F8" s="2337" t="s">
        <v>1474</v>
      </c>
      <c r="G8" s="2337" t="s">
        <v>1475</v>
      </c>
      <c r="H8" s="2344"/>
      <c r="I8" s="2345"/>
      <c r="J8" s="2345"/>
      <c r="K8" s="2345"/>
      <c r="L8" s="2345"/>
      <c r="M8" s="2345"/>
      <c r="N8" s="2338" t="s">
        <v>1476</v>
      </c>
      <c r="O8" s="2337" t="s">
        <v>1477</v>
      </c>
      <c r="P8" s="2338" t="s">
        <v>1478</v>
      </c>
      <c r="Q8" s="2338"/>
      <c r="R8" s="2335"/>
      <c r="S8" s="2336"/>
      <c r="T8" s="2336"/>
      <c r="U8" s="2336"/>
      <c r="V8" s="2336"/>
      <c r="W8" s="2336"/>
      <c r="X8" s="2336"/>
    </row>
    <row ht="21" customHeight="1" r="9" spans="1:24">
      <c r="B9" s="2337"/>
      <c r="C9" s="664" t="s">
        <v>1479</v>
      </c>
      <c r="D9" s="664" t="s">
        <v>1472</v>
      </c>
      <c r="E9" s="2338"/>
      <c r="F9" s="2337"/>
      <c r="G9" s="2338"/>
      <c r="H9" s="2346"/>
      <c r="I9" s="2347"/>
      <c r="J9" s="2347"/>
      <c r="K9" s="2347"/>
      <c r="L9" s="2347"/>
      <c r="M9" s="2347"/>
      <c r="N9" s="2338"/>
      <c r="O9" s="2337"/>
      <c r="P9" s="2338"/>
      <c r="Q9" s="2338"/>
      <c r="R9" s="2335"/>
      <c r="S9" s="2336"/>
      <c r="T9" s="2336"/>
      <c r="U9" s="2336"/>
      <c r="V9" s="2336"/>
      <c r="W9" s="2336"/>
      <c r="X9" s="2336"/>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SUM(E15+F15)</f>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SUM(E16+F16)</f>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SUM(E17+F17)</f>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SUM(E19+F19)</f>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SUM(E20+F20)</f>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SUM(E21+F21)</f>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SUM(E22+F22)</f>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ht="26.25" customHeight="1" r="25" spans="2:24">
      <c r="B25" s="687"/>
      <c r="C25" s="688"/>
      <c r="D25" s="689"/>
      <c r="E25" s="690"/>
      <c r="F25" s="691" t="s">
        <v>1480</v>
      </c>
      <c r="G25" s="692"/>
      <c r="H25" s="693"/>
      <c r="I25" s="693"/>
      <c r="J25" s="693"/>
      <c r="K25" s="693"/>
      <c r="L25" s="693"/>
      <c r="M25" s="693"/>
      <c r="N25" s="694"/>
      <c r="O25" s="694"/>
      <c r="P25" s="694"/>
      <c r="Q25" s="695"/>
      <c r="R25" s="674"/>
      <c r="S25" s="665"/>
      <c r="T25" s="665"/>
      <c r="U25" s="665"/>
      <c r="V25" s="665"/>
      <c r="W25" s="665"/>
      <c r="X25" s="665"/>
    </row>
    <row ht="18" customHeight="1" r="26" spans="2:24">
      <c r="B26" s="696"/>
      <c r="C26" s="697"/>
      <c r="D26" s="698"/>
      <c r="E26" s="699"/>
      <c r="F26" s="699"/>
      <c r="G26" s="700"/>
      <c r="H26" s="701"/>
      <c r="I26" s="701"/>
      <c r="J26" s="701"/>
      <c r="K26" s="701"/>
      <c r="L26" s="701"/>
      <c r="M26" s="701"/>
      <c r="N26" s="702"/>
      <c r="O26" s="703"/>
      <c r="P26" s="704"/>
      <c r="Q26" s="705"/>
    </row>
    <row ht="34.5" customHeight="1" r="27" spans="2:24">
      <c r="B27" s="696"/>
      <c r="C27" s="697"/>
      <c r="D27" s="698"/>
      <c r="E27" s="706" t="s">
        <v>1473</v>
      </c>
      <c r="F27" s="707" t="s">
        <v>1481</v>
      </c>
      <c r="G27" s="708" t="s">
        <v>1291</v>
      </c>
      <c r="H27" s="701"/>
      <c r="I27" s="701"/>
      <c r="J27" s="701"/>
      <c r="K27" s="701"/>
      <c r="L27" s="701"/>
      <c r="M27" s="701"/>
      <c r="N27" s="702"/>
      <c r="O27" s="703"/>
      <c r="P27" s="704"/>
      <c r="Q27" s="705"/>
    </row>
    <row ht="33" customHeight="1" r="28" spans="2:24">
      <c r="B28" s="2339" t="s">
        <v>1482</v>
      </c>
      <c r="C28" s="2339"/>
      <c r="D28" s="2339"/>
      <c r="E28" s="709">
        <f>MAX(E10:E25)</f>
        <v>0</v>
      </c>
      <c r="F28" s="709">
        <f>MAX(F10:F25)</f>
        <v>0</v>
      </c>
      <c r="G28" s="710">
        <f>SUM(E28+F28)</f>
        <v>0</v>
      </c>
      <c r="H28" s="701"/>
      <c r="I28" s="701"/>
      <c r="J28" s="701"/>
      <c r="K28" s="701"/>
      <c r="L28" s="701"/>
      <c r="M28" s="701"/>
      <c r="N28" s="702"/>
      <c r="O28" s="703"/>
      <c r="P28" s="704"/>
      <c r="Q28" s="705"/>
    </row>
    <row ht="33" customHeight="1" r="29" spans="2:24">
      <c r="B29" s="696"/>
      <c r="C29" s="697"/>
      <c r="D29" s="698"/>
      <c r="E29" s="699"/>
      <c r="F29" s="699"/>
      <c r="G29" s="700"/>
      <c r="H29" s="701"/>
      <c r="I29" s="701"/>
      <c r="J29" s="701"/>
      <c r="K29" s="701"/>
      <c r="L29" s="701"/>
      <c r="M29" s="701"/>
      <c r="N29" s="702"/>
      <c r="O29" s="703"/>
      <c r="P29" s="704"/>
      <c r="Q29" s="705"/>
    </row>
    <row ht="18" customHeight="1" r="30" spans="2:24">
      <c r="B30" s="2330"/>
      <c r="C30" s="2331"/>
      <c r="D30" s="2332"/>
      <c r="E30" s="711"/>
      <c r="F30" s="711"/>
      <c r="G30" s="711"/>
      <c r="H30" s="711"/>
      <c r="I30" s="711"/>
      <c r="J30" s="711"/>
      <c r="K30" s="711"/>
      <c r="L30" s="711"/>
      <c r="M30" s="711"/>
      <c r="N30" s="712"/>
      <c r="O30" s="705"/>
      <c r="P30" s="2333"/>
      <c r="Q30" s="2334"/>
    </row>
    <row ht="18" customHeight="1" r="31" spans="2:24">
      <c r="B31" s="2330"/>
      <c r="C31" s="2331"/>
      <c r="D31" s="2332"/>
      <c r="E31" s="711"/>
      <c r="F31" s="711"/>
      <c r="G31" s="711"/>
      <c r="H31" s="711"/>
      <c r="I31" s="711"/>
      <c r="J31" s="711"/>
      <c r="K31" s="711"/>
      <c r="L31" s="711"/>
      <c r="M31" s="711"/>
      <c r="N31" s="712"/>
      <c r="P31" s="2333"/>
      <c r="Q31" s="2334"/>
    </row>
    <row ht="18" customHeight="1" r="32" spans="2:24">
      <c r="B32" s="2330"/>
      <c r="C32" s="2331"/>
      <c r="D32" s="2332"/>
      <c r="E32" s="711"/>
      <c r="F32" s="711"/>
      <c r="G32" s="711"/>
      <c r="H32" s="711"/>
      <c r="I32" s="711"/>
      <c r="J32" s="711"/>
      <c r="K32" s="711"/>
      <c r="L32" s="711"/>
      <c r="M32" s="711"/>
      <c r="N32" s="712"/>
      <c r="O32" s="705"/>
      <c r="P32" s="2333"/>
      <c r="Q32" s="2334"/>
    </row>
    <row ht="18" customHeight="1" r="33" spans="2:17">
      <c r="B33" s="2330"/>
      <c r="C33" s="2331"/>
      <c r="D33" s="2332"/>
      <c r="E33" s="711"/>
      <c r="F33" s="711"/>
      <c r="G33" s="711"/>
      <c r="H33" s="711"/>
      <c r="I33" s="711"/>
      <c r="J33" s="711"/>
      <c r="K33" s="711"/>
      <c r="L33" s="711"/>
      <c r="M33" s="711"/>
      <c r="N33" s="712"/>
      <c r="O33" s="705"/>
      <c r="P33" s="2333"/>
      <c r="Q33" s="2334"/>
    </row>
    <row ht="18" customHeight="1" r="34" spans="2:17">
      <c r="B34" s="2330"/>
      <c r="C34" s="2331"/>
      <c r="D34" s="2332"/>
      <c r="E34" s="711"/>
      <c r="F34" s="711"/>
      <c r="G34" s="711"/>
      <c r="H34" s="711"/>
      <c r="I34" s="711"/>
      <c r="J34" s="711"/>
      <c r="K34" s="711"/>
      <c r="L34" s="711"/>
      <c r="M34" s="711"/>
      <c r="N34" s="712"/>
      <c r="P34" s="2333"/>
      <c r="Q34" s="2334"/>
    </row>
    <row ht="18" customHeight="1" r="35" spans="2:17">
      <c r="B35" s="2330"/>
      <c r="C35" s="2331"/>
      <c r="D35" s="2332"/>
      <c r="E35" s="711"/>
      <c r="F35" s="711"/>
      <c r="G35" s="711"/>
      <c r="H35" s="711"/>
      <c r="I35" s="711"/>
      <c r="J35" s="711"/>
      <c r="K35" s="711"/>
      <c r="L35" s="711"/>
      <c r="M35" s="711"/>
      <c r="N35" s="712"/>
      <c r="O35" s="705"/>
      <c r="P35" s="2333"/>
      <c r="Q35" s="2334"/>
    </row>
    <row ht="18" customHeight="1" r="36" spans="2:17">
      <c r="B36" s="2330"/>
      <c r="C36" s="2331"/>
      <c r="D36" s="2332"/>
      <c r="E36" s="711"/>
      <c r="F36" s="711"/>
      <c r="G36" s="711"/>
      <c r="H36" s="711"/>
      <c r="I36" s="711"/>
      <c r="J36" s="711"/>
      <c r="K36" s="711"/>
      <c r="L36" s="711"/>
      <c r="M36" s="711"/>
      <c r="N36" s="712"/>
      <c r="O36" s="705"/>
      <c r="P36" s="2333"/>
      <c r="Q36" s="2334"/>
    </row>
    <row ht="18" customHeight="1" r="37" spans="2:17">
      <c r="B37" s="2330"/>
      <c r="C37" s="2331"/>
      <c r="D37" s="2332"/>
      <c r="E37" s="711"/>
      <c r="F37" s="711"/>
      <c r="G37" s="711"/>
      <c r="H37" s="711"/>
      <c r="I37" s="711"/>
      <c r="J37" s="711"/>
      <c r="K37" s="711"/>
      <c r="L37" s="711"/>
      <c r="M37" s="711"/>
      <c r="N37" s="711"/>
      <c r="P37" s="2333"/>
      <c r="Q37" s="2334"/>
    </row>
    <row ht="18" customHeight="1" r="38" spans="2:17">
      <c r="B38" s="2330"/>
      <c r="C38" s="2331"/>
      <c r="D38" s="2332"/>
      <c r="E38" s="711"/>
      <c r="F38" s="711"/>
      <c r="G38" s="711"/>
      <c r="H38" s="711"/>
      <c r="I38" s="711"/>
      <c r="J38" s="711"/>
      <c r="K38" s="711"/>
      <c r="L38" s="711"/>
      <c r="M38" s="711"/>
      <c r="N38" s="712"/>
      <c r="O38" s="705"/>
      <c r="P38" s="2333"/>
      <c r="Q38" s="2334"/>
    </row>
    <row ht="18" customHeight="1" r="39" spans="2:17">
      <c r="B39" s="2330"/>
      <c r="C39" s="2331"/>
      <c r="D39" s="2332"/>
      <c r="E39" s="711"/>
      <c r="F39" s="711"/>
      <c r="G39" s="711"/>
      <c r="H39" s="711"/>
      <c r="I39" s="711"/>
      <c r="J39" s="711"/>
      <c r="K39" s="711"/>
      <c r="L39" s="711"/>
      <c r="M39" s="711"/>
      <c r="N39" s="712"/>
      <c r="O39" s="705"/>
      <c r="P39" s="2333"/>
      <c r="Q39" s="2334"/>
    </row>
    <row ht="18" customHeight="1" r="40" spans="2:17">
      <c r="B40" s="2330"/>
      <c r="C40" s="2331"/>
      <c r="D40" s="2332"/>
      <c r="E40" s="711"/>
      <c r="F40" s="711"/>
      <c r="G40" s="711"/>
      <c r="H40" s="711"/>
      <c r="I40" s="711"/>
      <c r="J40" s="711"/>
      <c r="K40" s="711"/>
      <c r="L40" s="711"/>
      <c r="M40" s="711"/>
      <c r="N40" s="712"/>
      <c r="P40" s="2333"/>
      <c r="Q40" s="2334"/>
    </row>
    <row ht="18" customHeight="1" r="41" spans="2:17">
      <c r="B41" s="2330"/>
      <c r="C41" s="2331"/>
      <c r="D41" s="2332"/>
      <c r="E41" s="711"/>
      <c r="F41" s="711"/>
      <c r="G41" s="711"/>
      <c r="H41" s="711"/>
      <c r="I41" s="711"/>
      <c r="J41" s="711"/>
      <c r="K41" s="711"/>
      <c r="L41" s="711"/>
      <c r="M41" s="711"/>
      <c r="N41" s="712"/>
      <c r="O41" s="705"/>
      <c r="P41" s="2333"/>
      <c r="Q41" s="2334"/>
    </row>
    <row ht="18" customHeight="1" r="42" spans="2:17">
      <c r="B42" s="2330"/>
      <c r="C42" s="2331"/>
      <c r="D42" s="2332"/>
      <c r="E42" s="711"/>
      <c r="F42" s="711"/>
      <c r="G42" s="711"/>
      <c r="H42" s="711"/>
      <c r="I42" s="711"/>
      <c r="J42" s="711"/>
      <c r="K42" s="711"/>
      <c r="L42" s="711"/>
      <c r="M42" s="711"/>
      <c r="N42" s="712"/>
      <c r="O42" s="705"/>
      <c r="P42" s="2333"/>
      <c r="Q42" s="2334"/>
    </row>
    <row ht="18" customHeight="1" r="43" spans="2:17">
      <c r="B43" s="2330"/>
      <c r="C43" s="2331"/>
      <c r="D43" s="2332"/>
      <c r="E43" s="711"/>
      <c r="F43" s="711"/>
      <c r="G43" s="711"/>
      <c r="H43" s="711"/>
      <c r="I43" s="711"/>
      <c r="J43" s="711"/>
      <c r="K43" s="711"/>
      <c r="L43" s="711"/>
      <c r="M43" s="711"/>
      <c r="N43" s="712"/>
      <c r="P43" s="2333"/>
      <c r="Q43" s="2334"/>
    </row>
    <row ht="18" customHeight="1" r="44" spans="2:17">
      <c r="B44" s="2330"/>
      <c r="C44" s="2331"/>
      <c r="D44" s="2332"/>
      <c r="E44" s="711"/>
      <c r="F44" s="711"/>
      <c r="G44" s="711"/>
      <c r="H44" s="711"/>
      <c r="I44" s="711"/>
      <c r="J44" s="711"/>
      <c r="K44" s="711"/>
      <c r="L44" s="711"/>
      <c r="M44" s="711"/>
      <c r="N44" s="712"/>
      <c r="O44" s="705"/>
      <c r="P44" s="2333"/>
      <c r="Q44" s="2334"/>
    </row>
    <row ht="18" customHeight="1" r="45" spans="2:17">
      <c r="B45" s="2330"/>
      <c r="C45" s="2331"/>
      <c r="D45" s="2332"/>
      <c r="E45" s="711"/>
      <c r="F45" s="711"/>
      <c r="G45" s="711"/>
      <c r="H45" s="711"/>
      <c r="I45" s="711"/>
      <c r="J45" s="711"/>
      <c r="K45" s="711"/>
      <c r="L45" s="711"/>
      <c r="M45" s="711"/>
      <c r="N45" s="712"/>
      <c r="O45" s="705"/>
      <c r="P45" s="2333"/>
      <c r="Q45" s="2334"/>
    </row>
    <row ht="18" customHeight="1" r="46" spans="2:17">
      <c r="B46" s="2330"/>
      <c r="C46" s="2331"/>
      <c r="D46" s="2332"/>
      <c r="E46" s="711"/>
      <c r="F46" s="711"/>
      <c r="G46" s="711"/>
      <c r="H46" s="711"/>
      <c r="I46" s="711"/>
      <c r="J46" s="711"/>
      <c r="K46" s="711"/>
      <c r="L46" s="711"/>
      <c r="M46" s="711"/>
      <c r="N46" s="712"/>
      <c r="P46" s="2333"/>
      <c r="Q46" s="2334"/>
    </row>
    <row ht="18" customHeight="1" r="47" spans="2:17">
      <c r="B47" s="2330"/>
      <c r="C47" s="2331"/>
      <c r="D47" s="2332"/>
      <c r="E47" s="711"/>
      <c r="F47" s="711"/>
      <c r="G47" s="711"/>
      <c r="H47" s="711"/>
      <c r="I47" s="711"/>
      <c r="J47" s="711"/>
      <c r="K47" s="711"/>
      <c r="L47" s="711"/>
      <c r="M47" s="711"/>
      <c r="N47" s="712"/>
      <c r="O47" s="705"/>
      <c r="P47" s="2333"/>
      <c r="Q47" s="2334"/>
    </row>
    <row ht="18" customHeight="1" r="48" spans="2:17">
      <c r="B48" s="2330"/>
      <c r="C48" s="2331"/>
      <c r="D48" s="2332"/>
      <c r="E48" s="711"/>
      <c r="F48" s="711"/>
      <c r="G48" s="711"/>
      <c r="H48" s="711"/>
      <c r="I48" s="711"/>
      <c r="J48" s="711"/>
      <c r="K48" s="711"/>
      <c r="L48" s="711"/>
      <c r="M48" s="711"/>
      <c r="N48" s="712"/>
      <c r="O48" s="705"/>
      <c r="P48" s="2333"/>
      <c r="Q48" s="2334"/>
    </row>
    <row ht="18" customHeight="1" r="49" spans="2:17">
      <c r="B49" s="2330"/>
      <c r="C49" s="2331"/>
      <c r="D49" s="2332"/>
      <c r="E49" s="711"/>
      <c r="F49" s="711"/>
      <c r="G49" s="711"/>
      <c r="H49" s="711"/>
      <c r="I49" s="711"/>
      <c r="J49" s="711"/>
      <c r="K49" s="711"/>
      <c r="L49" s="711"/>
      <c r="M49" s="711"/>
      <c r="N49" s="712"/>
      <c r="P49" s="2333"/>
      <c r="Q49" s="2334"/>
    </row>
    <row ht="18" customHeight="1" r="50" spans="2:17">
      <c r="B50" s="2330"/>
      <c r="C50" s="2331"/>
      <c r="D50" s="2332"/>
      <c r="E50" s="711"/>
      <c r="F50" s="711"/>
      <c r="G50" s="711"/>
      <c r="H50" s="711"/>
      <c r="I50" s="711"/>
      <c r="J50" s="711"/>
      <c r="K50" s="711"/>
      <c r="L50" s="711"/>
      <c r="M50" s="711"/>
      <c r="N50" s="712"/>
      <c r="O50" s="705"/>
      <c r="P50" s="2333"/>
      <c r="Q50" s="2334"/>
    </row>
    <row ht="18" customHeight="1" r="51" spans="2:17">
      <c r="B51" s="2330"/>
      <c r="C51" s="2331"/>
      <c r="D51" s="2332"/>
      <c r="E51" s="711"/>
      <c r="F51" s="711"/>
      <c r="G51" s="711"/>
      <c r="H51" s="711"/>
      <c r="I51" s="711"/>
      <c r="J51" s="711"/>
      <c r="K51" s="711"/>
      <c r="L51" s="711"/>
      <c r="M51" s="711"/>
      <c r="N51" s="712"/>
      <c r="O51" s="705"/>
      <c r="P51" s="2333"/>
      <c r="Q51" s="2334"/>
    </row>
    <row ht="18" customHeight="1" r="52" spans="2:17">
      <c r="B52" s="2330"/>
      <c r="C52" s="2331"/>
      <c r="D52" s="2332"/>
      <c r="E52" s="711"/>
      <c r="F52" s="711"/>
      <c r="G52" s="711"/>
      <c r="H52" s="711"/>
      <c r="I52" s="711"/>
      <c r="J52" s="711"/>
      <c r="K52" s="711"/>
      <c r="L52" s="711"/>
      <c r="M52" s="711"/>
      <c r="N52" s="712"/>
      <c r="P52" s="2333"/>
      <c r="Q52" s="2334"/>
    </row>
    <row ht="18" customHeight="1" r="53" spans="2:17">
      <c r="B53" s="2330"/>
      <c r="C53" s="2331"/>
      <c r="D53" s="2332"/>
      <c r="E53" s="711"/>
      <c r="F53" s="711"/>
      <c r="G53" s="711"/>
      <c r="H53" s="711"/>
      <c r="I53" s="711"/>
      <c r="J53" s="711"/>
      <c r="K53" s="711"/>
      <c r="L53" s="711"/>
      <c r="M53" s="711"/>
      <c r="N53" s="712"/>
      <c r="O53" s="705"/>
      <c r="P53" s="2333"/>
      <c r="Q53" s="2334"/>
    </row>
    <row ht="18" customHeight="1" r="54" spans="2:17">
      <c r="B54" s="2330"/>
      <c r="C54" s="2331"/>
      <c r="D54" s="2332"/>
      <c r="E54" s="711"/>
      <c r="F54" s="711"/>
      <c r="G54" s="711"/>
      <c r="H54" s="711"/>
      <c r="I54" s="711"/>
      <c r="J54" s="711"/>
      <c r="K54" s="711"/>
      <c r="L54" s="711"/>
      <c r="M54" s="711"/>
      <c r="N54" s="712"/>
      <c r="O54" s="705"/>
      <c r="P54" s="2333"/>
      <c r="Q54" s="2334"/>
    </row>
    <row ht="18" customHeight="1" r="55" spans="2:17">
      <c r="B55" s="2330"/>
      <c r="C55" s="2331"/>
      <c r="D55" s="2332"/>
      <c r="E55" s="711"/>
      <c r="F55" s="711"/>
      <c r="G55" s="711"/>
      <c r="H55" s="711"/>
      <c r="I55" s="711"/>
      <c r="J55" s="711"/>
      <c r="K55" s="711"/>
      <c r="L55" s="711"/>
      <c r="M55" s="711"/>
      <c r="N55" s="712"/>
      <c r="P55" s="2333"/>
      <c r="Q55" s="2334"/>
    </row>
    <row ht="18" customHeight="1" r="56" spans="2:17">
      <c r="B56" s="2330"/>
      <c r="C56" s="2331"/>
      <c r="D56" s="2332"/>
      <c r="E56" s="711"/>
      <c r="F56" s="711"/>
      <c r="G56" s="711"/>
      <c r="H56" s="711"/>
      <c r="I56" s="711"/>
      <c r="J56" s="711"/>
      <c r="K56" s="711"/>
      <c r="L56" s="711"/>
      <c r="M56" s="711"/>
      <c r="N56" s="712"/>
      <c r="O56" s="705"/>
      <c r="P56" s="2333"/>
      <c r="Q56" s="2334"/>
    </row>
    <row ht="18" customHeight="1" r="57" spans="2:17">
      <c r="B57" s="2330"/>
      <c r="C57" s="2331"/>
      <c r="D57" s="2332"/>
      <c r="E57" s="711"/>
      <c r="F57" s="711"/>
      <c r="G57" s="711"/>
      <c r="H57" s="711"/>
      <c r="I57" s="711"/>
      <c r="J57" s="711"/>
      <c r="K57" s="711"/>
      <c r="L57" s="711"/>
      <c r="M57" s="711"/>
      <c r="N57" s="712"/>
      <c r="O57" s="705"/>
      <c r="P57" s="2333"/>
      <c r="Q57" s="2334"/>
    </row>
    <row ht="18" customHeight="1" r="58" spans="2:17">
      <c r="B58" s="2330"/>
      <c r="C58" s="2331"/>
      <c r="D58" s="2332"/>
      <c r="E58" s="711"/>
      <c r="F58" s="711"/>
      <c r="G58" s="711"/>
      <c r="H58" s="711"/>
      <c r="I58" s="711"/>
      <c r="J58" s="711"/>
      <c r="K58" s="711"/>
      <c r="L58" s="711"/>
      <c r="M58" s="711"/>
      <c r="N58" s="712"/>
      <c r="P58" s="2333"/>
      <c r="Q58" s="2334"/>
    </row>
    <row ht="18" customHeight="1" r="59" spans="2:17">
      <c r="B59" s="2330"/>
      <c r="C59" s="2331"/>
      <c r="D59" s="2332"/>
      <c r="E59" s="711"/>
      <c r="F59" s="711"/>
      <c r="G59" s="711"/>
      <c r="H59" s="711"/>
      <c r="I59" s="711"/>
      <c r="J59" s="711"/>
      <c r="K59" s="711"/>
      <c r="L59" s="711"/>
      <c r="M59" s="711"/>
      <c r="N59" s="712"/>
      <c r="O59" s="705"/>
      <c r="P59" s="2333"/>
      <c r="Q59" s="2334"/>
    </row>
    <row ht="18" customHeight="1" r="60" spans="2:17">
      <c r="B60" s="2330"/>
      <c r="C60" s="2331"/>
      <c r="D60" s="2332"/>
      <c r="E60" s="711"/>
      <c r="F60" s="711"/>
      <c r="G60" s="711"/>
      <c r="H60" s="711"/>
      <c r="I60" s="711"/>
      <c r="J60" s="711"/>
      <c r="K60" s="711"/>
      <c r="L60" s="711"/>
      <c r="M60" s="711"/>
      <c r="N60" s="712"/>
      <c r="O60" s="705"/>
      <c r="P60" s="2333"/>
      <c r="Q60" s="2334"/>
    </row>
    <row ht="18" customHeight="1" r="61" spans="2:17">
      <c r="B61" s="2330"/>
      <c r="C61" s="2331"/>
      <c r="D61" s="2332"/>
      <c r="E61" s="711"/>
      <c r="F61" s="711"/>
      <c r="G61" s="711"/>
      <c r="H61" s="711"/>
      <c r="I61" s="711"/>
      <c r="J61" s="711"/>
      <c r="K61" s="711"/>
      <c r="L61" s="711"/>
      <c r="M61" s="711"/>
      <c r="N61" s="712"/>
      <c r="P61" s="2333"/>
      <c r="Q61" s="2334"/>
    </row>
    <row ht="18" customHeight="1" r="62" spans="2:17">
      <c r="B62" s="2330"/>
      <c r="C62" s="2331"/>
      <c r="D62" s="2332"/>
      <c r="E62" s="711"/>
      <c r="F62" s="711"/>
      <c r="G62" s="711"/>
      <c r="H62" s="711"/>
      <c r="I62" s="711"/>
      <c r="J62" s="711"/>
      <c r="K62" s="711"/>
      <c r="L62" s="711"/>
      <c r="M62" s="711"/>
      <c r="N62" s="712"/>
      <c r="O62" s="705"/>
      <c r="P62" s="2333"/>
      <c r="Q62" s="2334"/>
    </row>
    <row ht="18" customHeight="1" r="63" spans="2:17">
      <c r="B63" s="2330"/>
      <c r="C63" s="2331"/>
      <c r="D63" s="2332"/>
      <c r="E63" s="711"/>
      <c r="F63" s="711"/>
      <c r="G63" s="711"/>
      <c r="H63" s="711"/>
      <c r="I63" s="711"/>
      <c r="J63" s="711"/>
      <c r="K63" s="711"/>
      <c r="L63" s="711"/>
      <c r="M63" s="711"/>
      <c r="N63" s="712"/>
      <c r="O63" s="705"/>
      <c r="P63" s="2333"/>
      <c r="Q63" s="2334"/>
    </row>
    <row ht="18" customHeight="1" r="64" spans="2:17">
      <c r="B64" s="2330"/>
      <c r="C64" s="2331"/>
      <c r="D64" s="2332"/>
      <c r="E64" s="711"/>
      <c r="F64" s="711"/>
      <c r="G64" s="711"/>
      <c r="H64" s="711"/>
      <c r="I64" s="711"/>
      <c r="J64" s="711"/>
      <c r="K64" s="711"/>
      <c r="L64" s="711"/>
      <c r="M64" s="711"/>
      <c r="N64" s="712"/>
      <c r="P64" s="2333"/>
      <c r="Q64" s="2334"/>
    </row>
    <row ht="18" customHeight="1" r="65" spans="2:17">
      <c r="B65" s="2330"/>
      <c r="C65" s="2331"/>
      <c r="D65" s="2332"/>
      <c r="E65" s="711"/>
      <c r="F65" s="711"/>
      <c r="G65" s="711"/>
      <c r="H65" s="711"/>
      <c r="I65" s="711"/>
      <c r="J65" s="711"/>
      <c r="K65" s="711"/>
      <c r="L65" s="711"/>
      <c r="M65" s="711"/>
      <c r="N65" s="712"/>
      <c r="O65" s="705"/>
      <c r="P65" s="2333"/>
      <c r="Q65" s="2334"/>
    </row>
    <row ht="18" customHeight="1" r="66" spans="2:17">
      <c r="B66" s="2330"/>
      <c r="C66" s="2331"/>
      <c r="D66" s="2332"/>
      <c r="E66" s="711"/>
      <c r="F66" s="711"/>
      <c r="G66" s="711"/>
      <c r="H66" s="711"/>
      <c r="I66" s="711"/>
      <c r="J66" s="711"/>
      <c r="K66" s="711"/>
      <c r="L66" s="711"/>
      <c r="M66" s="711"/>
      <c r="N66" s="712"/>
      <c r="O66" s="705"/>
      <c r="P66" s="2333"/>
      <c r="Q66" s="2334"/>
    </row>
    <row ht="18" customHeight="1" r="67" spans="2:17">
      <c r="B67" s="2330"/>
      <c r="C67" s="2331"/>
      <c r="D67" s="2332"/>
      <c r="E67" s="711"/>
      <c r="F67" s="711"/>
      <c r="G67" s="711"/>
      <c r="H67" s="711"/>
      <c r="I67" s="711"/>
      <c r="J67" s="711"/>
      <c r="K67" s="711"/>
      <c r="L67" s="711"/>
      <c r="M67" s="711"/>
      <c r="N67" s="712"/>
      <c r="P67" s="2333"/>
      <c r="Q67" s="2334"/>
    </row>
    <row ht="18" customHeight="1" r="68" spans="2:17">
      <c r="B68" s="2330"/>
      <c r="C68" s="2331"/>
      <c r="D68" s="2332"/>
      <c r="E68" s="711"/>
      <c r="F68" s="711"/>
      <c r="G68" s="711"/>
      <c r="H68" s="711"/>
      <c r="I68" s="711"/>
      <c r="J68" s="711"/>
      <c r="K68" s="711"/>
      <c r="L68" s="711"/>
      <c r="M68" s="711"/>
      <c r="N68" s="712"/>
      <c r="O68" s="705"/>
      <c r="P68" s="2333"/>
      <c r="Q68" s="2334"/>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type="none" allowBlank="1" showInputMessage="1" showErrorMessage="1" sqref="E28:F28 E10:M24"/>
    <dataValidation type="none"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sheetViews>
    <sheetView topLeftCell="G1" zoomScale="69" workbookViewId="0" view="pageBreakPreview" zoomScaleNormal="98" zoomScaleSheetLayoutView="69">
      <selection pane="topLeft" activeCell="M24" sqref="M24"/>
    </sheetView>
  </sheetViews>
  <sheetFormatPr baseColWidth="8" defaultColWidth="9" defaultRowHeight="16"/>
  <cols>
    <col min="1" max="1" width="7.375" style="767" bestFit="1" customWidth="1"/>
    <col min="2" max="2" width="9.375" style="767" customWidth="1"/>
    <col min="3" max="3" width="9.25" style="767" customWidth="1"/>
    <col min="4" max="5" width="24.625" style="767" customWidth="1"/>
    <col min="6" max="6" width="9.375" style="767" customWidth="1"/>
    <col min="7" max="7" width="8.125" style="767" customWidth="1"/>
    <col min="8" max="8" width="29" style="767" customWidth="1"/>
    <col min="9" max="9" width="10.875" style="767" customWidth="1"/>
    <col min="10" max="10" width="19.125" style="767" customWidth="1"/>
    <col min="11" max="11" width="5.875" style="815" bestFit="1" customWidth="1"/>
    <col min="12" max="12" width="11.375" style="815" customWidth="1"/>
    <col min="13" max="13" width="17.875" style="815" customWidth="1"/>
    <col min="14" max="14" width="21.875" style="815" customWidth="1"/>
    <col min="15" max="15" width="48.25" style="815" customWidth="1"/>
    <col min="16" max="16" width="9" style="767" customWidth="1"/>
    <col min="17" max="17" width="36" style="767" customWidth="1"/>
    <col min="18" max="18" width="33" style="767" customWidth="1"/>
    <col min="19" max="19" width="31.75" style="767" customWidth="1"/>
    <col min="20" max="20" width="64.25" style="767" customWidth="1"/>
    <col min="21" max="16384" width="9" style="767" customWidth="1"/>
  </cols>
  <sheetData>
    <row ht="42.75" customHeight="1" r="1" spans="1:20">
      <c r="A1" s="2360"/>
      <c r="B1" s="2360"/>
      <c r="C1" s="2360"/>
      <c r="D1" s="2360"/>
      <c r="E1" s="2360"/>
      <c r="F1" s="2360"/>
      <c r="G1" s="2360"/>
      <c r="H1" s="2360"/>
      <c r="I1" s="2360"/>
      <c r="J1" s="2360"/>
      <c r="K1" s="2361" t="s">
        <v>1736</v>
      </c>
      <c r="L1" s="2362"/>
      <c r="M1" s="2362"/>
      <c r="N1" s="2362"/>
      <c r="O1" s="2363"/>
      <c r="P1" s="2364" t="s">
        <v>1737</v>
      </c>
      <c r="Q1" s="2366" t="s">
        <v>1738</v>
      </c>
      <c r="R1" s="764" t="s">
        <v>1739</v>
      </c>
      <c r="S1" s="765"/>
      <c r="T1" s="766"/>
    </row>
    <row ht="33" r="2" spans="1:20">
      <c r="A2" s="768" t="s">
        <v>1740</v>
      </c>
      <c r="B2" s="769" t="s">
        <v>1741</v>
      </c>
      <c r="C2" s="768" t="s">
        <v>1742</v>
      </c>
      <c r="D2" s="769" t="s">
        <v>1743</v>
      </c>
      <c r="E2" s="770" t="s">
        <v>1744</v>
      </c>
      <c r="F2" s="770" t="s">
        <v>1745</v>
      </c>
      <c r="G2" s="768" t="s">
        <v>1746</v>
      </c>
      <c r="H2" s="768" t="s">
        <v>1747</v>
      </c>
      <c r="I2" s="771" t="s">
        <v>1748</v>
      </c>
      <c r="J2" s="769" t="s">
        <v>1749</v>
      </c>
      <c r="K2" s="772" t="s">
        <v>1750</v>
      </c>
      <c r="L2" s="773" t="s">
        <v>1476</v>
      </c>
      <c r="M2" s="2367" t="s">
        <v>1751</v>
      </c>
      <c r="N2" s="2368"/>
      <c r="O2" s="773" t="s">
        <v>1478</v>
      </c>
      <c r="P2" s="2365"/>
      <c r="Q2" s="2366"/>
      <c r="R2" s="2357" t="s">
        <v>1752</v>
      </c>
      <c r="S2" s="2358"/>
      <c r="T2" s="2359"/>
    </row>
    <row ht="18" customHeight="1" r="3" spans="1:20">
      <c r="A3" s="774" t="s">
        <v>850</v>
      </c>
      <c r="B3" s="775" t="s">
        <v>865</v>
      </c>
      <c r="C3" s="776" t="s">
        <v>865</v>
      </c>
      <c r="D3" s="775" t="s">
        <v>1753</v>
      </c>
      <c r="E3" s="774" t="s">
        <v>1754</v>
      </c>
      <c r="F3" s="776" t="s">
        <v>1755</v>
      </c>
      <c r="G3" s="774" t="s">
        <v>1756</v>
      </c>
      <c r="H3" s="774" t="s">
        <v>1757</v>
      </c>
      <c r="I3" s="777">
        <v>1</v>
      </c>
      <c r="J3" s="775" t="s">
        <v>1374</v>
      </c>
      <c r="K3" s="778">
        <v>200</v>
      </c>
      <c r="L3" s="779" t="s">
        <v>1557</v>
      </c>
      <c r="M3" s="779" t="s">
        <v>1485</v>
      </c>
      <c r="N3" s="779" t="s">
        <v>1485</v>
      </c>
      <c r="O3" s="779" t="s">
        <v>1758</v>
      </c>
      <c r="P3" s="780"/>
      <c r="R3" s="2354" t="s">
        <v>1759</v>
      </c>
      <c r="S3" s="2355"/>
      <c r="T3" s="2356"/>
    </row>
    <row ht="18" customHeight="1" r="4" spans="1:20">
      <c r="A4" s="781" t="s">
        <v>1760</v>
      </c>
      <c r="B4" s="782"/>
      <c r="C4" s="783" t="s">
        <v>1761</v>
      </c>
      <c r="D4" s="784" t="s">
        <v>1762</v>
      </c>
      <c r="E4" s="783" t="s">
        <v>1763</v>
      </c>
      <c r="F4" s="783" t="s">
        <v>1764</v>
      </c>
      <c r="G4" s="785" t="s">
        <v>1765</v>
      </c>
      <c r="H4" s="783" t="s">
        <v>1766</v>
      </c>
      <c r="I4" s="786">
        <v>2</v>
      </c>
      <c r="J4" s="784" t="s">
        <v>1375</v>
      </c>
      <c r="K4" s="778">
        <v>300</v>
      </c>
      <c r="L4" s="779" t="s">
        <v>1557</v>
      </c>
      <c r="M4" s="779" t="s">
        <v>1767</v>
      </c>
      <c r="N4" s="779" t="s">
        <v>1767</v>
      </c>
      <c r="O4" s="779" t="s">
        <v>1768</v>
      </c>
      <c r="P4" s="780"/>
      <c r="R4" s="2357" t="s">
        <v>1769</v>
      </c>
      <c r="S4" s="2358"/>
      <c r="T4" s="2359"/>
    </row>
    <row ht="18" customHeight="1" r="5" spans="1:20">
      <c r="C5" s="781" t="s">
        <v>1770</v>
      </c>
      <c r="D5" s="784" t="s">
        <v>1771</v>
      </c>
      <c r="E5" s="783" t="s">
        <v>1772</v>
      </c>
      <c r="F5" s="787" t="s">
        <v>1773</v>
      </c>
      <c r="G5" s="788"/>
      <c r="H5" s="783" t="s">
        <v>1774</v>
      </c>
      <c r="I5" s="788"/>
      <c r="J5" s="784" t="s">
        <v>1376</v>
      </c>
      <c r="K5" s="780"/>
      <c r="L5" s="780"/>
      <c r="M5" s="780"/>
      <c r="N5" s="780"/>
      <c r="O5" s="780"/>
      <c r="P5" s="780"/>
      <c r="R5" s="2357" t="s">
        <v>1775</v>
      </c>
      <c r="S5" s="2358"/>
      <c r="T5" s="2359"/>
    </row>
    <row ht="18" customHeight="1" r="6" spans="1:20">
      <c r="D6" s="784" t="s">
        <v>1776</v>
      </c>
      <c r="E6" s="783" t="s">
        <v>1777</v>
      </c>
      <c r="F6" s="789"/>
      <c r="G6" s="790"/>
      <c r="H6" s="783" t="s">
        <v>1778</v>
      </c>
      <c r="J6" s="784" t="s">
        <v>1377</v>
      </c>
      <c r="K6" s="778">
        <v>1</v>
      </c>
      <c r="L6" s="779" t="s">
        <v>1779</v>
      </c>
      <c r="M6" s="779" t="s">
        <v>1780</v>
      </c>
      <c r="N6" s="779" t="s">
        <v>1495</v>
      </c>
      <c r="O6" s="779" t="s">
        <v>1781</v>
      </c>
      <c r="P6" s="791">
        <f>COUNTIF('活動記録（多面的機能支払交付金の様式）'!$H$9:$M$28,【選択肢】!K6)</f>
        <v>0</v>
      </c>
      <c r="R6" s="792" t="s">
        <v>1782</v>
      </c>
      <c r="S6" s="793"/>
      <c r="T6" s="794"/>
    </row>
    <row ht="18" customHeight="1" r="7" spans="1:20">
      <c r="D7" s="795" t="s">
        <v>1783</v>
      </c>
      <c r="E7" s="783" t="s">
        <v>1784</v>
      </c>
      <c r="F7" s="796"/>
      <c r="G7" s="790"/>
      <c r="H7" s="783" t="s">
        <v>1785</v>
      </c>
      <c r="J7" s="784" t="s">
        <v>1378</v>
      </c>
      <c r="K7" s="778">
        <v>2</v>
      </c>
      <c r="L7" s="779" t="s">
        <v>1779</v>
      </c>
      <c r="M7" s="779" t="s">
        <v>1780</v>
      </c>
      <c r="N7" s="779" t="s">
        <v>1498</v>
      </c>
      <c r="O7" s="779" t="s">
        <v>1786</v>
      </c>
      <c r="P7" s="791">
        <f>COUNTIF('活動記録（多面的機能支払交付金の様式）'!$H$9:$M$28,【選択肢】!K7)</f>
        <v>0</v>
      </c>
      <c r="R7" s="2357" t="s">
        <v>1787</v>
      </c>
      <c r="S7" s="2358"/>
      <c r="T7" s="2359"/>
    </row>
    <row ht="18" customHeight="1" r="8" spans="1:20">
      <c r="E8" s="783" t="s">
        <v>1788</v>
      </c>
      <c r="F8" s="796"/>
      <c r="G8" s="790"/>
      <c r="H8" s="783" t="s">
        <v>1789</v>
      </c>
      <c r="J8" s="784" t="s">
        <v>1379</v>
      </c>
      <c r="K8" s="778">
        <v>3</v>
      </c>
      <c r="L8" s="779" t="s">
        <v>1779</v>
      </c>
      <c r="M8" s="779" t="s">
        <v>1500</v>
      </c>
      <c r="N8" s="779" t="s">
        <v>1500</v>
      </c>
      <c r="O8" s="779" t="s">
        <v>1790</v>
      </c>
      <c r="P8" s="791">
        <f>COUNTIF('活動記録（多面的機能支払交付金の様式）'!$H$9:$M$28,【選択肢】!K8)</f>
        <v>0</v>
      </c>
      <c r="R8" s="2357"/>
      <c r="S8" s="2358"/>
      <c r="T8" s="2359"/>
    </row>
    <row ht="18" customHeight="1" r="9" spans="1:20">
      <c r="E9" s="783" t="s">
        <v>1791</v>
      </c>
      <c r="F9" s="796"/>
      <c r="G9" s="790"/>
      <c r="H9" s="783" t="s">
        <v>1792</v>
      </c>
      <c r="J9" s="784" t="s">
        <v>1380</v>
      </c>
      <c r="K9" s="778">
        <v>4</v>
      </c>
      <c r="L9" s="779" t="s">
        <v>1779</v>
      </c>
      <c r="M9" s="779" t="s">
        <v>1503</v>
      </c>
      <c r="N9" s="779" t="s">
        <v>1579</v>
      </c>
      <c r="O9" s="779" t="s">
        <v>1793</v>
      </c>
      <c r="P9" s="791">
        <f>COUNTIF('活動記録（多面的機能支払交付金の様式）'!$H$9:$M$28,【選択肢】!K9)</f>
        <v>0</v>
      </c>
      <c r="R9" s="2354" t="s">
        <v>1794</v>
      </c>
      <c r="S9" s="2355"/>
      <c r="T9" s="2356"/>
    </row>
    <row ht="18" customHeight="1" r="10" spans="1:20">
      <c r="E10" s="783" t="s">
        <v>1795</v>
      </c>
      <c r="F10" s="796"/>
      <c r="G10" s="790"/>
      <c r="H10" s="783" t="s">
        <v>1796</v>
      </c>
      <c r="J10" s="795" t="s">
        <v>1381</v>
      </c>
      <c r="K10" s="778">
        <v>5</v>
      </c>
      <c r="L10" s="779" t="s">
        <v>1779</v>
      </c>
      <c r="M10" s="779" t="s">
        <v>1503</v>
      </c>
      <c r="N10" s="779" t="s">
        <v>1579</v>
      </c>
      <c r="O10" s="779" t="s">
        <v>1797</v>
      </c>
      <c r="P10" s="791">
        <f>COUNTIF('活動記録（多面的機能支払交付金の様式）'!$H$9:$M$28,【選択肢】!K10)</f>
        <v>0</v>
      </c>
      <c r="R10" s="2348" t="s">
        <v>1798</v>
      </c>
      <c r="S10" s="2349"/>
      <c r="T10" s="2350"/>
    </row>
    <row ht="18" customHeight="1" r="11" spans="1:20">
      <c r="E11" s="781" t="s">
        <v>1799</v>
      </c>
      <c r="F11" s="796"/>
      <c r="G11" s="790"/>
      <c r="H11" s="783" t="s">
        <v>1800</v>
      </c>
      <c r="K11" s="778">
        <v>6</v>
      </c>
      <c r="L11" s="779" t="s">
        <v>1779</v>
      </c>
      <c r="M11" s="779" t="s">
        <v>1503</v>
      </c>
      <c r="N11" s="779" t="s">
        <v>1579</v>
      </c>
      <c r="O11" s="779" t="s">
        <v>1801</v>
      </c>
      <c r="P11" s="791">
        <f>COUNTIF('活動記録（多面的機能支払交付金の様式）'!$H$9:$M$28,【選択肢】!K11)</f>
        <v>0</v>
      </c>
      <c r="R11" s="797" t="s">
        <v>1802</v>
      </c>
      <c r="S11" s="798"/>
      <c r="T11" s="799"/>
    </row>
    <row ht="18" customHeight="1" r="12" spans="1:20">
      <c r="H12" s="783" t="s">
        <v>1803</v>
      </c>
      <c r="K12" s="778">
        <v>7</v>
      </c>
      <c r="L12" s="779" t="s">
        <v>1779</v>
      </c>
      <c r="M12" s="779" t="s">
        <v>1503</v>
      </c>
      <c r="N12" s="779" t="s">
        <v>0</v>
      </c>
      <c r="O12" s="779" t="s">
        <v>1804</v>
      </c>
      <c r="P12" s="791">
        <f>COUNTIF('活動記録（多面的機能支払交付金の様式）'!$H$9:$M$28,【選択肢】!K12)</f>
        <v>0</v>
      </c>
      <c r="R12" s="800" t="s">
        <v>1805</v>
      </c>
      <c r="S12" s="801"/>
      <c r="T12" s="802"/>
    </row>
    <row ht="18" customHeight="1" r="13" spans="1:20">
      <c r="H13" s="783" t="s">
        <v>1806</v>
      </c>
      <c r="K13" s="778">
        <v>8</v>
      </c>
      <c r="L13" s="779" t="s">
        <v>1779</v>
      </c>
      <c r="M13" s="779" t="s">
        <v>1503</v>
      </c>
      <c r="N13" s="779" t="s">
        <v>0</v>
      </c>
      <c r="O13" s="779" t="s">
        <v>1807</v>
      </c>
      <c r="P13" s="791">
        <f>COUNTIF('活動記録（多面的機能支払交付金の様式）'!$H$9:$M$28,【選択肢】!K13)</f>
        <v>0</v>
      </c>
      <c r="R13" s="800" t="s">
        <v>1808</v>
      </c>
      <c r="S13" s="801"/>
      <c r="T13" s="802"/>
    </row>
    <row ht="18" customHeight="1" r="14" spans="1:20">
      <c r="H14" s="783" t="s">
        <v>1809</v>
      </c>
      <c r="K14" s="778">
        <v>9</v>
      </c>
      <c r="L14" s="779" t="s">
        <v>1779</v>
      </c>
      <c r="M14" s="779" t="s">
        <v>1503</v>
      </c>
      <c r="N14" s="779" t="s">
        <v>0</v>
      </c>
      <c r="O14" s="779" t="s">
        <v>1810</v>
      </c>
      <c r="P14" s="791">
        <f>COUNTIF('活動記録（多面的機能支払交付金の様式）'!$H$9:$M$28,【選択肢】!K14)</f>
        <v>0</v>
      </c>
      <c r="R14" s="800" t="s">
        <v>1811</v>
      </c>
      <c r="S14" s="801"/>
      <c r="T14" s="802"/>
    </row>
    <row ht="18" customHeight="1" r="15" spans="1:20">
      <c r="H15" s="787" t="s">
        <v>1812</v>
      </c>
      <c r="K15" s="778">
        <v>10</v>
      </c>
      <c r="L15" s="779" t="s">
        <v>1779</v>
      </c>
      <c r="M15" s="779" t="s">
        <v>1503</v>
      </c>
      <c r="N15" s="779" t="s">
        <v>1</v>
      </c>
      <c r="O15" s="779" t="s">
        <v>1813</v>
      </c>
      <c r="P15" s="791">
        <f>COUNTIF('活動記録（多面的機能支払交付金の様式）'!$H$9:$M$28,【選択肢】!K15)</f>
        <v>0</v>
      </c>
      <c r="R15" s="800" t="s">
        <v>1814</v>
      </c>
      <c r="S15" s="801"/>
      <c r="T15" s="802"/>
    </row>
    <row ht="18" customHeight="1" r="16" spans="1:20">
      <c r="K16" s="778">
        <v>11</v>
      </c>
      <c r="L16" s="779" t="s">
        <v>1779</v>
      </c>
      <c r="M16" s="779" t="s">
        <v>1503</v>
      </c>
      <c r="N16" s="779" t="s">
        <v>1</v>
      </c>
      <c r="O16" s="779" t="s">
        <v>1815</v>
      </c>
      <c r="P16" s="791">
        <f>COUNTIF('活動記録（多面的機能支払交付金の様式）'!$H$9:$M$28,【選択肢】!K16)</f>
        <v>0</v>
      </c>
      <c r="R16" s="803"/>
      <c r="S16" s="804"/>
      <c r="T16" s="805"/>
    </row>
    <row ht="18" customHeight="1" r="17" spans="11:20">
      <c r="K17" s="778">
        <v>12</v>
      </c>
      <c r="L17" s="779" t="s">
        <v>1779</v>
      </c>
      <c r="M17" s="779" t="s">
        <v>1503</v>
      </c>
      <c r="N17" s="779" t="s">
        <v>1</v>
      </c>
      <c r="O17" s="779" t="s">
        <v>1816</v>
      </c>
      <c r="P17" s="791">
        <f>COUNTIF('活動記録（多面的機能支払交付金の様式）'!$H$9:$M$28,【選択肢】!K17)</f>
        <v>0</v>
      </c>
      <c r="R17" s="803" t="s">
        <v>1817</v>
      </c>
      <c r="S17" s="793"/>
      <c r="T17" s="794"/>
    </row>
    <row ht="18" customHeight="1" r="18" spans="11:20">
      <c r="K18" s="778">
        <v>13</v>
      </c>
      <c r="L18" s="779" t="s">
        <v>1779</v>
      </c>
      <c r="M18" s="779" t="s">
        <v>1503</v>
      </c>
      <c r="N18" s="779" t="s">
        <v>2</v>
      </c>
      <c r="O18" s="779" t="s">
        <v>1818</v>
      </c>
      <c r="P18" s="791">
        <f>COUNTIF('活動記録（多面的機能支払交付金の様式）'!$H$9:$M$28,【選択肢】!K18)</f>
        <v>0</v>
      </c>
      <c r="R18" s="797" t="s">
        <v>1819</v>
      </c>
      <c r="S18" s="804"/>
      <c r="T18" s="805"/>
    </row>
    <row ht="18" customHeight="1" r="19" spans="11:20">
      <c r="K19" s="778">
        <v>14</v>
      </c>
      <c r="L19" s="779" t="s">
        <v>1779</v>
      </c>
      <c r="M19" s="779" t="s">
        <v>1503</v>
      </c>
      <c r="N19" s="779" t="s">
        <v>2</v>
      </c>
      <c r="O19" s="779" t="s">
        <v>1820</v>
      </c>
      <c r="P19" s="791">
        <f>COUNTIF('活動記録（多面的機能支払交付金の様式）'!$H$9:$M$28,【選択肢】!K19)</f>
        <v>0</v>
      </c>
      <c r="R19" s="800" t="s">
        <v>1821</v>
      </c>
      <c r="S19" s="804"/>
      <c r="T19" s="805"/>
    </row>
    <row ht="18" customHeight="1" r="20" spans="11:20">
      <c r="K20" s="778">
        <v>15</v>
      </c>
      <c r="L20" s="779" t="s">
        <v>1779</v>
      </c>
      <c r="M20" s="779" t="s">
        <v>1503</v>
      </c>
      <c r="N20" s="779" t="s">
        <v>2</v>
      </c>
      <c r="O20" s="779" t="s">
        <v>1822</v>
      </c>
      <c r="P20" s="791">
        <f>COUNTIF('活動記録（多面的機能支払交付金の様式）'!$H$9:$M$28,【選択肢】!K20)</f>
        <v>0</v>
      </c>
      <c r="R20" s="800" t="s">
        <v>1823</v>
      </c>
      <c r="S20" s="804"/>
      <c r="T20" s="805"/>
    </row>
    <row ht="18" customHeight="1" r="21" spans="11:20">
      <c r="K21" s="778">
        <v>16</v>
      </c>
      <c r="L21" s="779" t="s">
        <v>1779</v>
      </c>
      <c r="M21" s="779" t="s">
        <v>1503</v>
      </c>
      <c r="N21" s="779" t="s">
        <v>1538</v>
      </c>
      <c r="O21" s="779" t="s">
        <v>1824</v>
      </c>
      <c r="P21" s="791">
        <f>COUNTIF('活動記録（多面的機能支払交付金の様式）'!$H$9:$M$28,【選択肢】!K21)</f>
        <v>0</v>
      </c>
      <c r="R21" s="800" t="s">
        <v>1825</v>
      </c>
      <c r="S21" s="804"/>
      <c r="T21" s="805"/>
    </row>
    <row ht="18" customHeight="1" r="22" spans="11:20">
      <c r="K22" s="778">
        <v>17</v>
      </c>
      <c r="L22" s="779" t="s">
        <v>1779</v>
      </c>
      <c r="M22" s="779" t="s">
        <v>1826</v>
      </c>
      <c r="N22" s="779" t="s">
        <v>1826</v>
      </c>
      <c r="O22" s="779" t="s">
        <v>1827</v>
      </c>
      <c r="P22" s="791">
        <f>COUNTIF('活動記録（多面的機能支払交付金の様式）'!$H$9:$M$28,【選択肢】!K22)</f>
        <v>0</v>
      </c>
      <c r="R22" s="800" t="s">
        <v>1828</v>
      </c>
      <c r="S22" s="804"/>
      <c r="T22" s="805"/>
    </row>
    <row ht="18" customHeight="1" r="23" spans="11:20">
      <c r="K23" s="778">
        <v>18</v>
      </c>
      <c r="L23" s="779" t="s">
        <v>1779</v>
      </c>
      <c r="M23" s="779" t="s">
        <v>1826</v>
      </c>
      <c r="N23" s="779" t="s">
        <v>1826</v>
      </c>
      <c r="O23" s="779" t="s">
        <v>1829</v>
      </c>
      <c r="P23" s="791">
        <f>COUNTIF('活動記録（多面的機能支払交付金の様式）'!$H$9:$M$28,【選択肢】!K23)</f>
        <v>0</v>
      </c>
      <c r="R23" s="800" t="s">
        <v>1830</v>
      </c>
      <c r="S23" s="804"/>
      <c r="T23" s="805"/>
    </row>
    <row ht="18" customHeight="1" r="24" spans="11:20">
      <c r="K24" s="778">
        <v>19</v>
      </c>
      <c r="L24" s="779" t="s">
        <v>1779</v>
      </c>
      <c r="M24" s="779" t="s">
        <v>1826</v>
      </c>
      <c r="N24" s="779" t="s">
        <v>1826</v>
      </c>
      <c r="O24" s="779" t="s">
        <v>1831</v>
      </c>
      <c r="P24" s="791">
        <f>COUNTIF('活動記録（多面的機能支払交付金の様式）'!$H$9:$M$28,【選択肢】!K24)</f>
        <v>0</v>
      </c>
      <c r="R24" s="800" t="s">
        <v>1832</v>
      </c>
      <c r="S24" s="804"/>
      <c r="T24" s="805"/>
    </row>
    <row ht="18" customHeight="1" r="25" spans="11:20">
      <c r="K25" s="778">
        <v>20</v>
      </c>
      <c r="L25" s="779" t="s">
        <v>1779</v>
      </c>
      <c r="M25" s="779" t="s">
        <v>1826</v>
      </c>
      <c r="N25" s="779" t="s">
        <v>1826</v>
      </c>
      <c r="O25" s="779" t="s">
        <v>1833</v>
      </c>
      <c r="P25" s="791">
        <f>COUNTIF('活動記録（多面的機能支払交付金の様式）'!$H$9:$M$28,【選択肢】!K25)</f>
        <v>0</v>
      </c>
      <c r="R25" s="800"/>
      <c r="S25" s="804"/>
      <c r="T25" s="805"/>
    </row>
    <row ht="18" customHeight="1" r="26" spans="11:20">
      <c r="K26" s="778">
        <v>21</v>
      </c>
      <c r="L26" s="779" t="s">
        <v>1779</v>
      </c>
      <c r="M26" s="779" t="s">
        <v>1826</v>
      </c>
      <c r="N26" s="779" t="s">
        <v>1826</v>
      </c>
      <c r="O26" s="779" t="s">
        <v>1834</v>
      </c>
      <c r="P26" s="791">
        <f>COUNTIF('活動記録（多面的機能支払交付金の様式）'!$H$9:$M$28,【選択肢】!K26)</f>
        <v>0</v>
      </c>
      <c r="R26" s="797" t="s">
        <v>1835</v>
      </c>
      <c r="S26" s="804"/>
      <c r="T26" s="805"/>
    </row>
    <row ht="18" customHeight="1" r="27" spans="11:20">
      <c r="K27" s="778">
        <v>22</v>
      </c>
      <c r="L27" s="779" t="s">
        <v>1779</v>
      </c>
      <c r="M27" s="779" t="s">
        <v>1826</v>
      </c>
      <c r="N27" s="779" t="s">
        <v>1826</v>
      </c>
      <c r="O27" s="779" t="s">
        <v>1836</v>
      </c>
      <c r="P27" s="791">
        <f>COUNTIF('活動記録（多面的機能支払交付金の様式）'!$H$9:$M$28,【選択肢】!K27)</f>
        <v>0</v>
      </c>
      <c r="R27" s="800" t="s">
        <v>1837</v>
      </c>
      <c r="S27" s="804"/>
      <c r="T27" s="805"/>
    </row>
    <row ht="18" customHeight="1" r="28" spans="11:20">
      <c r="K28" s="778">
        <v>23</v>
      </c>
      <c r="L28" s="779" t="s">
        <v>1779</v>
      </c>
      <c r="M28" s="779" t="s">
        <v>1826</v>
      </c>
      <c r="N28" s="779" t="s">
        <v>1826</v>
      </c>
      <c r="O28" s="779" t="s">
        <v>1838</v>
      </c>
      <c r="P28" s="791">
        <f>COUNTIF('活動記録（多面的機能支払交付金の様式）'!$H$9:$M$28,【選択肢】!K28)</f>
        <v>0</v>
      </c>
      <c r="R28" s="800" t="s">
        <v>1839</v>
      </c>
      <c r="S28" s="804"/>
      <c r="T28" s="805"/>
    </row>
    <row ht="18" customHeight="1" r="29" spans="11:20">
      <c r="K29" s="778">
        <v>24</v>
      </c>
      <c r="L29" s="779" t="s">
        <v>1840</v>
      </c>
      <c r="M29" s="779" t="s">
        <v>1841</v>
      </c>
      <c r="N29" s="779" t="s">
        <v>1842</v>
      </c>
      <c r="O29" s="779" t="s">
        <v>1843</v>
      </c>
      <c r="P29" s="791">
        <f>COUNTIF('活動記録（多面的機能支払交付金の様式）'!$H$9:$M$28,【選択肢】!K29)</f>
        <v>0</v>
      </c>
      <c r="R29" s="792"/>
      <c r="S29" s="793"/>
      <c r="T29" s="794"/>
    </row>
    <row ht="18" customHeight="1" r="30" spans="11:20">
      <c r="K30" s="778">
        <v>25</v>
      </c>
      <c r="L30" s="779" t="s">
        <v>1840</v>
      </c>
      <c r="M30" s="779" t="s">
        <v>1841</v>
      </c>
      <c r="N30" s="779" t="s">
        <v>1842</v>
      </c>
      <c r="O30" s="779" t="s">
        <v>1844</v>
      </c>
      <c r="P30" s="791">
        <f>COUNTIF('活動記録（多面的機能支払交付金の様式）'!$H$9:$M$28,【選択肢】!K30)</f>
        <v>0</v>
      </c>
      <c r="R30" s="803" t="s">
        <v>1845</v>
      </c>
      <c r="S30" s="804"/>
      <c r="T30" s="805"/>
    </row>
    <row ht="18" customHeight="1" r="31" spans="11:20">
      <c r="K31" s="778">
        <v>26</v>
      </c>
      <c r="L31" s="779" t="s">
        <v>1840</v>
      </c>
      <c r="M31" s="779" t="s">
        <v>1841</v>
      </c>
      <c r="N31" s="779" t="s">
        <v>1842</v>
      </c>
      <c r="O31" s="779" t="s">
        <v>1846</v>
      </c>
      <c r="P31" s="791">
        <f>COUNTIF('活動記録（多面的機能支払交付金の様式）'!$H$9:$M$28,【選択肢】!K31)</f>
        <v>0</v>
      </c>
      <c r="R31" s="2351" t="s">
        <v>1847</v>
      </c>
      <c r="S31" s="2352"/>
      <c r="T31" s="2353"/>
    </row>
    <row ht="18" customHeight="1" r="32" spans="11:20">
      <c r="K32" s="778">
        <v>27</v>
      </c>
      <c r="L32" s="779" t="s">
        <v>1840</v>
      </c>
      <c r="M32" s="779" t="s">
        <v>1841</v>
      </c>
      <c r="N32" s="779" t="s">
        <v>1842</v>
      </c>
      <c r="O32" s="779" t="s">
        <v>1848</v>
      </c>
      <c r="P32" s="791">
        <f>COUNTIF('活動記録（多面的機能支払交付金の様式）'!$H$9:$M$28,【選択肢】!K32)</f>
        <v>0</v>
      </c>
      <c r="R32" s="800" t="s">
        <v>1849</v>
      </c>
      <c r="S32" s="804"/>
      <c r="T32" s="805"/>
    </row>
    <row ht="18" customHeight="1" r="33" spans="11:20">
      <c r="K33" s="778">
        <v>28</v>
      </c>
      <c r="L33" s="779" t="s">
        <v>1840</v>
      </c>
      <c r="M33" s="779" t="s">
        <v>1841</v>
      </c>
      <c r="N33" s="779" t="s">
        <v>1498</v>
      </c>
      <c r="O33" s="779" t="s">
        <v>1850</v>
      </c>
      <c r="P33" s="791">
        <f>COUNTIF('活動記録（多面的機能支払交付金の様式）'!$H$9:$M$28,【選択肢】!K33)</f>
        <v>0</v>
      </c>
      <c r="R33" s="800" t="s">
        <v>1851</v>
      </c>
      <c r="S33" s="804"/>
      <c r="T33" s="805"/>
    </row>
    <row ht="18" customHeight="1" r="34" spans="11:20">
      <c r="K34" s="778">
        <v>29</v>
      </c>
      <c r="L34" s="779" t="s">
        <v>1840</v>
      </c>
      <c r="M34" s="779" t="s">
        <v>1852</v>
      </c>
      <c r="N34" s="779" t="s">
        <v>1500</v>
      </c>
      <c r="O34" s="779" t="s">
        <v>1853</v>
      </c>
      <c r="P34" s="791">
        <f>COUNTIF('活動記録（多面的機能支払交付金の様式）'!$H$9:$M$28,【選択肢】!K34)</f>
        <v>0</v>
      </c>
      <c r="R34" s="806" t="s">
        <v>1814</v>
      </c>
      <c r="S34" s="807"/>
      <c r="T34" s="808"/>
    </row>
    <row ht="18" customHeight="1" r="35" spans="11:20">
      <c r="K35" s="778">
        <v>30</v>
      </c>
      <c r="L35" s="779" t="s">
        <v>1840</v>
      </c>
      <c r="M35" s="779" t="s">
        <v>1503</v>
      </c>
      <c r="N35" s="779" t="s">
        <v>1579</v>
      </c>
      <c r="O35" s="779" t="s">
        <v>1854</v>
      </c>
      <c r="P35" s="791">
        <f>COUNTIF('活動記録（多面的機能支払交付金の様式）'!$H$9:$M$28,【選択肢】!K35)</f>
        <v>0</v>
      </c>
    </row>
    <row ht="18" customHeight="1" r="36" spans="11:20">
      <c r="K36" s="778">
        <v>31</v>
      </c>
      <c r="L36" s="779" t="s">
        <v>1840</v>
      </c>
      <c r="M36" s="779" t="s">
        <v>1503</v>
      </c>
      <c r="N36" s="779" t="s">
        <v>0</v>
      </c>
      <c r="O36" s="779" t="s">
        <v>1855</v>
      </c>
      <c r="P36" s="791">
        <f>COUNTIF('活動記録（多面的機能支払交付金の様式）'!$H$9:$M$28,【選択肢】!K36)</f>
        <v>0</v>
      </c>
    </row>
    <row ht="18" customHeight="1" r="37" spans="11:20">
      <c r="K37" s="778">
        <v>32</v>
      </c>
      <c r="L37" s="779" t="s">
        <v>1840</v>
      </c>
      <c r="M37" s="779" t="s">
        <v>1503</v>
      </c>
      <c r="N37" s="779" t="s">
        <v>1</v>
      </c>
      <c r="O37" s="779" t="s">
        <v>1856</v>
      </c>
      <c r="P37" s="791">
        <f>COUNTIF('活動記録（多面的機能支払交付金の様式）'!$H$9:$M$28,【選択肢】!K37)</f>
        <v>0</v>
      </c>
    </row>
    <row ht="18" customHeight="1" r="38" spans="11:20">
      <c r="K38" s="778">
        <v>33</v>
      </c>
      <c r="L38" s="779" t="s">
        <v>1840</v>
      </c>
      <c r="M38" s="779" t="s">
        <v>1503</v>
      </c>
      <c r="N38" s="779" t="s">
        <v>2</v>
      </c>
      <c r="O38" s="779" t="s">
        <v>1857</v>
      </c>
      <c r="P38" s="791">
        <f>COUNTIF('活動記録（多面的機能支払交付金の様式）'!$H$9:$M$28,【選択肢】!K38)</f>
        <v>0</v>
      </c>
    </row>
    <row ht="18" customHeight="1" r="39" spans="11:20">
      <c r="K39" s="778">
        <v>34</v>
      </c>
      <c r="L39" s="779" t="s">
        <v>1840</v>
      </c>
      <c r="M39" s="779" t="s">
        <v>1498</v>
      </c>
      <c r="N39" s="779" t="s">
        <v>1858</v>
      </c>
      <c r="O39" s="779" t="s">
        <v>1859</v>
      </c>
      <c r="P39" s="791">
        <f>COUNTIF('活動記録（多面的機能支払交付金の様式）'!$H$9:$M$28,【選択肢】!K39)</f>
        <v>0</v>
      </c>
    </row>
    <row ht="18" customHeight="1" r="40" spans="11:20">
      <c r="K40" s="778">
        <v>35</v>
      </c>
      <c r="L40" s="779" t="s">
        <v>1840</v>
      </c>
      <c r="M40" s="779" t="s">
        <v>1498</v>
      </c>
      <c r="N40" s="779" t="s">
        <v>1652</v>
      </c>
      <c r="O40" s="779" t="s">
        <v>1860</v>
      </c>
      <c r="P40" s="791">
        <f>COUNTIF('活動記録（多面的機能支払交付金の様式）'!$H$9:$M$28,【選択肢】!K40)</f>
        <v>0</v>
      </c>
    </row>
    <row ht="18" customHeight="1" r="41" spans="11:20">
      <c r="K41" s="778">
        <v>36</v>
      </c>
      <c r="L41" s="779" t="s">
        <v>1840</v>
      </c>
      <c r="M41" s="779" t="s">
        <v>1498</v>
      </c>
      <c r="N41" s="779" t="s">
        <v>1861</v>
      </c>
      <c r="O41" s="779" t="s">
        <v>1862</v>
      </c>
      <c r="P41" s="791">
        <f>COUNTIF('活動記録（多面的機能支払交付金の様式）'!$H$9:$M$28,【選択肢】!K41)</f>
        <v>0</v>
      </c>
    </row>
    <row ht="18" customHeight="1" r="42" spans="11:20">
      <c r="K42" s="778">
        <v>37</v>
      </c>
      <c r="L42" s="779" t="s">
        <v>1840</v>
      </c>
      <c r="M42" s="779" t="s">
        <v>1498</v>
      </c>
      <c r="N42" s="779" t="s">
        <v>1863</v>
      </c>
      <c r="O42" s="779" t="s">
        <v>1864</v>
      </c>
      <c r="P42" s="791">
        <f>COUNTIF('活動記録（多面的機能支払交付金の様式）'!$H$9:$M$28,【選択肢】!K42)</f>
        <v>0</v>
      </c>
      <c r="Q42" s="809" t="s">
        <v>1865</v>
      </c>
    </row>
    <row ht="18" customHeight="1" r="43" spans="11:20">
      <c r="K43" s="778">
        <v>38</v>
      </c>
      <c r="L43" s="779" t="s">
        <v>1840</v>
      </c>
      <c r="M43" s="779" t="s">
        <v>1498</v>
      </c>
      <c r="N43" s="779" t="s">
        <v>1866</v>
      </c>
      <c r="O43" s="810" t="s">
        <v>1867</v>
      </c>
      <c r="P43" s="791">
        <f>COUNTIF('活動記録（多面的機能支払交付金の様式）'!$H$9:$M$28,【選択肢】!K43)</f>
        <v>0</v>
      </c>
      <c r="Q43" s="811" t="s">
        <v>1868</v>
      </c>
      <c r="S43" s="812"/>
    </row>
    <row ht="18" customHeight="1" r="44" spans="11:20">
      <c r="K44" s="778">
        <v>39</v>
      </c>
      <c r="L44" s="779" t="s">
        <v>1840</v>
      </c>
      <c r="M44" s="779" t="s">
        <v>1503</v>
      </c>
      <c r="N44" s="779" t="s">
        <v>1858</v>
      </c>
      <c r="O44" s="813" t="s">
        <v>1869</v>
      </c>
      <c r="P44" s="791">
        <f>COUNTIF('活動記録（多面的機能支払交付金の様式）'!$H$9:$M$28,【選択肢】!K44)</f>
        <v>0</v>
      </c>
      <c r="Q44" s="814" t="s">
        <v>1869</v>
      </c>
      <c r="R44" s="815"/>
    </row>
    <row ht="18" customHeight="1" r="45" spans="11:20">
      <c r="K45" s="778">
        <v>40</v>
      </c>
      <c r="L45" s="779" t="s">
        <v>1840</v>
      </c>
      <c r="M45" s="779" t="s">
        <v>1503</v>
      </c>
      <c r="N45" s="779" t="s">
        <v>1858</v>
      </c>
      <c r="O45" s="813" t="s">
        <v>1870</v>
      </c>
      <c r="P45" s="791">
        <f>COUNTIF('活動記録（多面的機能支払交付金の様式）'!$H$9:$M$28,【選択肢】!K45)</f>
        <v>0</v>
      </c>
      <c r="Q45" s="814" t="s">
        <v>1870</v>
      </c>
      <c r="R45" s="815"/>
    </row>
    <row ht="18" customHeight="1" r="46" spans="11:20">
      <c r="K46" s="778">
        <v>41</v>
      </c>
      <c r="L46" s="779" t="s">
        <v>1840</v>
      </c>
      <c r="M46" s="779" t="s">
        <v>1503</v>
      </c>
      <c r="N46" s="779" t="s">
        <v>1858</v>
      </c>
      <c r="O46" s="813" t="s">
        <v>1871</v>
      </c>
      <c r="P46" s="791">
        <f>COUNTIF('活動記録（多面的機能支払交付金の様式）'!$H$9:$M$28,【選択肢】!K46)</f>
        <v>0</v>
      </c>
      <c r="Q46" s="814" t="s">
        <v>1871</v>
      </c>
      <c r="R46" s="815"/>
    </row>
    <row ht="18" customHeight="1" r="47" spans="11:20">
      <c r="K47" s="778">
        <v>42</v>
      </c>
      <c r="L47" s="779" t="s">
        <v>1840</v>
      </c>
      <c r="M47" s="779" t="s">
        <v>1503</v>
      </c>
      <c r="N47" s="779" t="s">
        <v>1652</v>
      </c>
      <c r="O47" s="813" t="s">
        <v>1872</v>
      </c>
      <c r="P47" s="791">
        <f>COUNTIF('活動記録（多面的機能支払交付金の様式）'!$H$9:$M$28,【選択肢】!K47)</f>
        <v>0</v>
      </c>
      <c r="Q47" s="814" t="s">
        <v>1872</v>
      </c>
      <c r="R47" s="815"/>
    </row>
    <row ht="18" customHeight="1" r="48" spans="11:20">
      <c r="K48" s="778">
        <v>43</v>
      </c>
      <c r="L48" s="779" t="s">
        <v>1840</v>
      </c>
      <c r="M48" s="779" t="s">
        <v>1503</v>
      </c>
      <c r="N48" s="779" t="s">
        <v>1652</v>
      </c>
      <c r="O48" s="813" t="s">
        <v>1873</v>
      </c>
      <c r="P48" s="791">
        <f>COUNTIF('活動記録（多面的機能支払交付金の様式）'!$H$9:$M$28,【選択肢】!K48)</f>
        <v>0</v>
      </c>
      <c r="Q48" s="814" t="s">
        <v>1873</v>
      </c>
      <c r="R48" s="815"/>
    </row>
    <row ht="18" customHeight="1" r="49" spans="11:20">
      <c r="K49" s="778">
        <v>44</v>
      </c>
      <c r="L49" s="779" t="s">
        <v>1840</v>
      </c>
      <c r="M49" s="779" t="s">
        <v>1503</v>
      </c>
      <c r="N49" s="779" t="s">
        <v>1652</v>
      </c>
      <c r="O49" s="813" t="s">
        <v>1874</v>
      </c>
      <c r="P49" s="791">
        <f>COUNTIF('活動記録（多面的機能支払交付金の様式）'!$H$9:$M$28,【選択肢】!K49)</f>
        <v>0</v>
      </c>
      <c r="Q49" s="814" t="s">
        <v>1874</v>
      </c>
      <c r="R49" s="815"/>
    </row>
    <row ht="18" customHeight="1" r="50" spans="11:20">
      <c r="K50" s="778">
        <v>45</v>
      </c>
      <c r="L50" s="779" t="s">
        <v>1840</v>
      </c>
      <c r="M50" s="779" t="s">
        <v>1503</v>
      </c>
      <c r="N50" s="779" t="s">
        <v>1861</v>
      </c>
      <c r="O50" s="813" t="s">
        <v>1875</v>
      </c>
      <c r="P50" s="791">
        <f>COUNTIF('活動記録（多面的機能支払交付金の様式）'!$H$9:$M$28,【選択肢】!K50)</f>
        <v>0</v>
      </c>
      <c r="Q50" s="814" t="s">
        <v>1875</v>
      </c>
      <c r="R50" s="815"/>
    </row>
    <row ht="18" customHeight="1" r="51" spans="11:20">
      <c r="K51" s="778">
        <v>46</v>
      </c>
      <c r="L51" s="779" t="s">
        <v>1840</v>
      </c>
      <c r="M51" s="779" t="s">
        <v>1503</v>
      </c>
      <c r="N51" s="779" t="s">
        <v>1861</v>
      </c>
      <c r="O51" s="813" t="s">
        <v>1876</v>
      </c>
      <c r="P51" s="791">
        <f>COUNTIF('活動記録（多面的機能支払交付金の様式）'!$H$9:$M$28,【選択肢】!K51)</f>
        <v>0</v>
      </c>
      <c r="Q51" s="814" t="s">
        <v>1876</v>
      </c>
      <c r="R51" s="815"/>
    </row>
    <row ht="18" customHeight="1" r="52" spans="11:20">
      <c r="K52" s="778">
        <v>47</v>
      </c>
      <c r="L52" s="779" t="s">
        <v>1840</v>
      </c>
      <c r="M52" s="779" t="s">
        <v>1503</v>
      </c>
      <c r="N52" s="779" t="s">
        <v>1861</v>
      </c>
      <c r="O52" s="813" t="s">
        <v>1877</v>
      </c>
      <c r="P52" s="791">
        <f>COUNTIF('活動記録（多面的機能支払交付金の様式）'!$H$9:$M$28,【選択肢】!K52)</f>
        <v>0</v>
      </c>
      <c r="Q52" s="814" t="s">
        <v>1877</v>
      </c>
      <c r="R52" s="815"/>
    </row>
    <row ht="18" customHeight="1" r="53" spans="11:20">
      <c r="K53" s="778">
        <v>48</v>
      </c>
      <c r="L53" s="779" t="s">
        <v>1840</v>
      </c>
      <c r="M53" s="779" t="s">
        <v>1503</v>
      </c>
      <c r="N53" s="779" t="s">
        <v>1863</v>
      </c>
      <c r="O53" s="813" t="s">
        <v>1878</v>
      </c>
      <c r="P53" s="791">
        <f>COUNTIF('活動記録（多面的機能支払交付金の様式）'!$H$9:$M$28,【選択肢】!K53)</f>
        <v>0</v>
      </c>
      <c r="Q53" s="814" t="s">
        <v>1878</v>
      </c>
      <c r="R53" s="815"/>
    </row>
    <row ht="18" customHeight="1" r="54" spans="11:20">
      <c r="K54" s="778">
        <v>49</v>
      </c>
      <c r="L54" s="779" t="s">
        <v>1840</v>
      </c>
      <c r="M54" s="779" t="s">
        <v>1503</v>
      </c>
      <c r="N54" s="779" t="s">
        <v>1863</v>
      </c>
      <c r="O54" s="813" t="s">
        <v>1879</v>
      </c>
      <c r="P54" s="791">
        <f>COUNTIF('活動記録（多面的機能支払交付金の様式）'!$H$9:$M$28,【選択肢】!K54)</f>
        <v>0</v>
      </c>
      <c r="Q54" s="814" t="s">
        <v>1879</v>
      </c>
      <c r="R54" s="815"/>
    </row>
    <row ht="18" customHeight="1" r="55" spans="11:20">
      <c r="K55" s="778">
        <v>50</v>
      </c>
      <c r="L55" s="779" t="s">
        <v>1840</v>
      </c>
      <c r="M55" s="779" t="s">
        <v>1503</v>
      </c>
      <c r="N55" s="779" t="s">
        <v>1866</v>
      </c>
      <c r="O55" s="813" t="s">
        <v>1880</v>
      </c>
      <c r="P55" s="791">
        <f>COUNTIF('活動記録（多面的機能支払交付金の様式）'!$H$9:$M$28,【選択肢】!K55)</f>
        <v>0</v>
      </c>
      <c r="Q55" s="814" t="s">
        <v>1880</v>
      </c>
      <c r="R55" s="816" t="s">
        <v>1865</v>
      </c>
    </row>
    <row ht="18" customHeight="1" r="56" spans="11:20">
      <c r="K56" s="778">
        <v>51</v>
      </c>
      <c r="L56" s="779" t="s">
        <v>1840</v>
      </c>
      <c r="M56" s="779" t="s">
        <v>1681</v>
      </c>
      <c r="N56" s="779" t="s">
        <v>1681</v>
      </c>
      <c r="O56" s="817" t="s">
        <v>1881</v>
      </c>
      <c r="P56" s="791">
        <f>COUNTIF('活動記録（多面的機能支払交付金の様式）'!$H$9:$M$28,【選択肢】!K56)</f>
        <v>0</v>
      </c>
      <c r="Q56" s="818"/>
      <c r="R56" s="773" t="s">
        <v>1882</v>
      </c>
      <c r="S56" s="819"/>
      <c r="T56" s="812"/>
    </row>
    <row ht="18" customHeight="1" r="57" spans="11:20">
      <c r="K57" s="778">
        <v>52</v>
      </c>
      <c r="L57" s="779" t="s">
        <v>1840</v>
      </c>
      <c r="M57" s="779" t="s">
        <v>1883</v>
      </c>
      <c r="N57" s="779" t="s">
        <v>1883</v>
      </c>
      <c r="O57" s="779" t="s">
        <v>1884</v>
      </c>
      <c r="P57" s="791">
        <f>COUNTIF('活動記録（多面的機能支払交付金の様式）'!$H$9:$M$28,【選択肢】!K57)</f>
        <v>0</v>
      </c>
      <c r="R57" s="820" t="s">
        <v>1885</v>
      </c>
      <c r="S57" s="821"/>
      <c r="T57" s="822"/>
    </row>
    <row ht="18" customHeight="1" r="58" spans="11:20">
      <c r="K58" s="778">
        <v>53</v>
      </c>
      <c r="L58" s="779" t="s">
        <v>1840</v>
      </c>
      <c r="M58" s="779" t="s">
        <v>1883</v>
      </c>
      <c r="N58" s="779" t="s">
        <v>1883</v>
      </c>
      <c r="O58" s="779" t="s">
        <v>1886</v>
      </c>
      <c r="P58" s="791">
        <f>COUNTIF('活動記録（多面的機能支払交付金の様式）'!$H$9:$M$28,【選択肢】!K58)</f>
        <v>0</v>
      </c>
      <c r="R58" s="823" t="s">
        <v>1887</v>
      </c>
      <c r="S58" s="821"/>
      <c r="T58" s="822"/>
    </row>
    <row ht="18" customHeight="1" r="59" spans="11:20">
      <c r="K59" s="778">
        <v>54</v>
      </c>
      <c r="L59" s="779" t="s">
        <v>1840</v>
      </c>
      <c r="M59" s="779" t="s">
        <v>1883</v>
      </c>
      <c r="N59" s="779" t="s">
        <v>1883</v>
      </c>
      <c r="O59" s="779" t="s">
        <v>1888</v>
      </c>
      <c r="P59" s="791">
        <f>COUNTIF('活動記録（多面的機能支払交付金の様式）'!$H$9:$M$28,【選択肢】!K59)</f>
        <v>0</v>
      </c>
      <c r="R59" s="823" t="s">
        <v>1889</v>
      </c>
      <c r="S59" s="821"/>
      <c r="T59" s="822"/>
    </row>
    <row ht="18" customHeight="1" r="60" spans="11:20">
      <c r="K60" s="778">
        <v>55</v>
      </c>
      <c r="L60" s="779" t="s">
        <v>1840</v>
      </c>
      <c r="M60" s="779" t="s">
        <v>1883</v>
      </c>
      <c r="N60" s="779" t="s">
        <v>1883</v>
      </c>
      <c r="O60" s="779" t="s">
        <v>1890</v>
      </c>
      <c r="P60" s="791">
        <f>COUNTIF('活動記録（多面的機能支払交付金の様式）'!$H$9:$M$28,【選択肢】!K60)</f>
        <v>0</v>
      </c>
      <c r="R60" s="823" t="s">
        <v>1891</v>
      </c>
      <c r="S60" s="821"/>
      <c r="T60" s="822"/>
    </row>
    <row ht="18" customHeight="1" r="61" spans="11:20">
      <c r="K61" s="778">
        <v>56</v>
      </c>
      <c r="L61" s="779" t="s">
        <v>1840</v>
      </c>
      <c r="M61" s="779" t="s">
        <v>1883</v>
      </c>
      <c r="N61" s="779" t="s">
        <v>1883</v>
      </c>
      <c r="O61" s="779" t="s">
        <v>1892</v>
      </c>
      <c r="P61" s="791">
        <f>COUNTIF('活動記録（多面的機能支払交付金の様式）'!$H$9:$M$28,【選択肢】!K61)</f>
        <v>0</v>
      </c>
      <c r="R61" s="823" t="s">
        <v>1893</v>
      </c>
      <c r="S61" s="821"/>
      <c r="T61" s="822"/>
    </row>
    <row ht="18" customHeight="1" r="62" spans="11:20">
      <c r="K62" s="778">
        <v>57</v>
      </c>
      <c r="L62" s="779" t="s">
        <v>1840</v>
      </c>
      <c r="M62" s="779" t="s">
        <v>1883</v>
      </c>
      <c r="N62" s="779" t="s">
        <v>1883</v>
      </c>
      <c r="O62" s="779" t="s">
        <v>1894</v>
      </c>
      <c r="P62" s="791">
        <f>COUNTIF('活動記録（多面的機能支払交付金の様式）'!$H$9:$M$28,【選択肢】!K62)</f>
        <v>0</v>
      </c>
      <c r="R62" s="823" t="s">
        <v>1895</v>
      </c>
      <c r="S62" s="821"/>
      <c r="T62" s="822"/>
    </row>
    <row ht="18" customHeight="1" r="63" spans="11:20">
      <c r="K63" s="778">
        <v>58</v>
      </c>
      <c r="L63" s="779" t="s">
        <v>1840</v>
      </c>
      <c r="M63" s="779" t="s">
        <v>1883</v>
      </c>
      <c r="N63" s="779" t="s">
        <v>1883</v>
      </c>
      <c r="O63" s="779" t="s">
        <v>1896</v>
      </c>
      <c r="P63" s="791">
        <f>COUNTIF('活動記録（多面的機能支払交付金の様式）'!$H$9:$M$28,【選択肢】!K63)</f>
        <v>0</v>
      </c>
      <c r="R63" s="823" t="s">
        <v>1897</v>
      </c>
      <c r="S63" s="821"/>
      <c r="T63" s="822"/>
    </row>
    <row ht="18" customHeight="1" r="64" spans="11:20">
      <c r="K64" s="778">
        <v>59</v>
      </c>
      <c r="L64" s="779" t="s">
        <v>1840</v>
      </c>
      <c r="M64" s="779" t="s">
        <v>1883</v>
      </c>
      <c r="N64" s="779" t="s">
        <v>1883</v>
      </c>
      <c r="O64" s="779" t="s">
        <v>1898</v>
      </c>
      <c r="P64" s="791">
        <f>COUNTIF('活動記録（多面的機能支払交付金の様式）'!$H$9:$M$28,【選択肢】!K64)</f>
        <v>0</v>
      </c>
      <c r="R64" s="824" t="s">
        <v>1899</v>
      </c>
      <c r="S64" s="816" t="s">
        <v>1865</v>
      </c>
      <c r="T64" s="822"/>
    </row>
    <row ht="18" customHeight="1" r="65" spans="11:20">
      <c r="K65" s="778">
        <v>60</v>
      </c>
      <c r="L65" s="779" t="s">
        <v>1840</v>
      </c>
      <c r="M65" s="779" t="s">
        <v>1883</v>
      </c>
      <c r="N65" s="779" t="s">
        <v>1883</v>
      </c>
      <c r="O65" s="779" t="s">
        <v>1900</v>
      </c>
      <c r="P65" s="791">
        <f>COUNTIF('活動記録（多面的機能支払交付金の様式）'!$H$9:$M$28,【選択肢】!K65)</f>
        <v>0</v>
      </c>
      <c r="R65" s="825"/>
      <c r="S65" s="773" t="s">
        <v>1901</v>
      </c>
      <c r="T65" s="819"/>
    </row>
    <row ht="18" customHeight="1" r="66" spans="11:20">
      <c r="K66" s="778">
        <v>61</v>
      </c>
      <c r="L66" s="779" t="s">
        <v>1902</v>
      </c>
      <c r="M66" s="779" t="s">
        <v>1503</v>
      </c>
      <c r="N66" s="779" t="s">
        <v>0</v>
      </c>
      <c r="O66" s="779" t="s">
        <v>1903</v>
      </c>
      <c r="P66" s="791">
        <f>COUNTIF('活動記録（多面的機能支払交付金の様式）'!$H$9:$M$28,【選択肢】!K66)</f>
        <v>0</v>
      </c>
      <c r="S66" s="820" t="s">
        <v>1904</v>
      </c>
      <c r="T66" s="821"/>
    </row>
    <row ht="18" customHeight="1" r="67" spans="11:20">
      <c r="K67" s="778">
        <v>62</v>
      </c>
      <c r="L67" s="779" t="s">
        <v>1902</v>
      </c>
      <c r="M67" s="779" t="s">
        <v>1503</v>
      </c>
      <c r="N67" s="779" t="s">
        <v>0</v>
      </c>
      <c r="O67" s="779" t="s">
        <v>1905</v>
      </c>
      <c r="P67" s="791">
        <f>COUNTIF('活動記録（多面的機能支払交付金の様式）'!$H$9:$M$28,【選択肢】!K67)</f>
        <v>0</v>
      </c>
      <c r="S67" s="823" t="s">
        <v>1906</v>
      </c>
      <c r="T67" s="821"/>
    </row>
    <row ht="18" customHeight="1" r="68" spans="11:20">
      <c r="K68" s="778">
        <v>63</v>
      </c>
      <c r="L68" s="779" t="s">
        <v>1902</v>
      </c>
      <c r="M68" s="779" t="s">
        <v>1503</v>
      </c>
      <c r="N68" s="779" t="s">
        <v>1</v>
      </c>
      <c r="O68" s="779" t="s">
        <v>1907</v>
      </c>
      <c r="P68" s="791">
        <f>COUNTIF('活動記録（多面的機能支払交付金の様式）'!$H$9:$M$28,【選択肢】!K68)</f>
        <v>0</v>
      </c>
      <c r="S68" s="823" t="s">
        <v>1908</v>
      </c>
      <c r="T68" s="821"/>
    </row>
    <row ht="18" customHeight="1" r="69" spans="11:20">
      <c r="K69" s="778">
        <v>64</v>
      </c>
      <c r="L69" s="779" t="s">
        <v>1902</v>
      </c>
      <c r="M69" s="779" t="s">
        <v>1503</v>
      </c>
      <c r="N69" s="779" t="s">
        <v>1</v>
      </c>
      <c r="O69" s="779" t="s">
        <v>1909</v>
      </c>
      <c r="P69" s="791">
        <f>COUNTIF('活動記録（多面的機能支払交付金の様式）'!$H$9:$M$28,【選択肢】!K69)</f>
        <v>0</v>
      </c>
      <c r="S69" s="823" t="s">
        <v>1910</v>
      </c>
      <c r="T69" s="821"/>
    </row>
    <row ht="18" customHeight="1" r="70" spans="11:20">
      <c r="K70" s="778">
        <v>65</v>
      </c>
      <c r="L70" s="779" t="s">
        <v>1902</v>
      </c>
      <c r="M70" s="779" t="s">
        <v>1503</v>
      </c>
      <c r="N70" s="779" t="s">
        <v>2</v>
      </c>
      <c r="O70" s="779" t="s">
        <v>1911</v>
      </c>
      <c r="P70" s="791">
        <f>COUNTIF('活動記録（多面的機能支払交付金の様式）'!$H$9:$M$28,【選択肢】!K70)</f>
        <v>0</v>
      </c>
      <c r="S70" s="823" t="s">
        <v>1912</v>
      </c>
      <c r="T70" s="821"/>
    </row>
    <row ht="18" customHeight="1" r="71" spans="11:20">
      <c r="K71" s="826">
        <v>66</v>
      </c>
      <c r="L71" s="810" t="s">
        <v>1902</v>
      </c>
      <c r="M71" s="810" t="s">
        <v>1503</v>
      </c>
      <c r="N71" s="810" t="s">
        <v>2</v>
      </c>
      <c r="O71" s="810" t="s">
        <v>1913</v>
      </c>
      <c r="P71" s="791">
        <f>COUNTIF('活動記録（多面的機能支払交付金の様式）'!$H$9:$M$28,【選択肢】!K71)</f>
        <v>0</v>
      </c>
      <c r="S71" s="824" t="s">
        <v>1914</v>
      </c>
      <c r="T71" s="821"/>
    </row>
    <row r="72" spans="11:20">
      <c r="K72" s="827">
        <v>67</v>
      </c>
      <c r="L72" s="827" t="s">
        <v>2447</v>
      </c>
      <c r="M72" s="827" t="s">
        <v>1557</v>
      </c>
      <c r="N72" s="827" t="s">
        <v>1557</v>
      </c>
      <c r="O72" s="827" t="s">
        <v>2448</v>
      </c>
      <c r="P72" s="827">
        <f>COUNTIF('活動記録（多面的機能支払交付金の様式）'!$H$9:$M$28,【選択肢】!K72)</f>
        <v>0</v>
      </c>
      <c r="S72" s="825"/>
    </row>
    <row r="73" spans="11:20">
      <c r="K73" s="828">
        <v>68</v>
      </c>
      <c r="L73" s="827" t="s">
        <v>2447</v>
      </c>
      <c r="M73" s="828" t="s">
        <v>1557</v>
      </c>
      <c r="N73" s="828" t="s">
        <v>1557</v>
      </c>
      <c r="O73" s="828" t="s">
        <v>2449</v>
      </c>
      <c r="P73" s="827">
        <f>COUNTIF('活動記録（多面的機能支払交付金の様式）'!$H$9:$M$28,【選択肢】!K73)</f>
        <v>0</v>
      </c>
    </row>
    <row r="74" spans="11:20">
      <c r="K74" s="828">
        <v>69</v>
      </c>
      <c r="L74" s="827" t="s">
        <v>2447</v>
      </c>
      <c r="M74" s="827" t="s">
        <v>1557</v>
      </c>
      <c r="N74" s="827" t="s">
        <v>1557</v>
      </c>
      <c r="O74" s="828" t="s">
        <v>2450</v>
      </c>
      <c r="P74" s="827">
        <f>COUNTIF('活動記録（多面的機能支払交付金の様式）'!$H$9:$M$28,【選択肢】!K74)</f>
        <v>0</v>
      </c>
    </row>
    <row r="75" spans="11:20">
      <c r="K75" s="828">
        <v>70</v>
      </c>
      <c r="L75" s="827" t="s">
        <v>2447</v>
      </c>
      <c r="M75" s="828" t="s">
        <v>1557</v>
      </c>
      <c r="N75" s="828" t="s">
        <v>1557</v>
      </c>
      <c r="O75" s="828" t="s">
        <v>2451</v>
      </c>
      <c r="P75" s="827">
        <f>COUNTIF('活動記録（多面的機能支払交付金の様式）'!$H$9:$M$28,【選択肢】!K75)</f>
        <v>0</v>
      </c>
    </row>
    <row r="76" spans="11:20">
      <c r="K76" s="828">
        <v>71</v>
      </c>
      <c r="L76" s="827" t="s">
        <v>2447</v>
      </c>
      <c r="M76" s="827" t="s">
        <v>1557</v>
      </c>
      <c r="N76" s="827" t="s">
        <v>1557</v>
      </c>
      <c r="O76" s="828" t="s">
        <v>2452</v>
      </c>
      <c r="P76" s="827">
        <f>COUNTIF('活動記録（多面的機能支払交付金の様式）'!$H$9:$M$28,【選択肢】!K76)</f>
        <v>0</v>
      </c>
    </row>
    <row r="77" spans="11:20">
      <c r="K77" s="828">
        <v>72</v>
      </c>
      <c r="L77" s="827" t="s">
        <v>2447</v>
      </c>
      <c r="M77" s="828" t="s">
        <v>1557</v>
      </c>
      <c r="N77" s="828" t="s">
        <v>1557</v>
      </c>
      <c r="O77" s="828" t="s">
        <v>2453</v>
      </c>
      <c r="P77" s="827">
        <f>COUNTIF('活動記録（多面的機能支払交付金の様式）'!$H$9:$M$28,【選択肢】!K77)</f>
        <v>0</v>
      </c>
    </row>
    <row r="78" spans="11:20">
      <c r="K78" s="828">
        <v>73</v>
      </c>
      <c r="L78" s="827" t="s">
        <v>2447</v>
      </c>
      <c r="M78" s="827" t="s">
        <v>1557</v>
      </c>
      <c r="N78" s="827" t="s">
        <v>1557</v>
      </c>
      <c r="O78" s="828" t="s">
        <v>2454</v>
      </c>
      <c r="P78" s="827">
        <f>COUNTIF('活動記録（多面的機能支払交付金の様式）'!$H$9:$M$28,【選択肢】!K78)</f>
        <v>0</v>
      </c>
    </row>
    <row r="79" spans="11:20">
      <c r="K79" s="828">
        <v>74</v>
      </c>
      <c r="L79" s="827" t="s">
        <v>2447</v>
      </c>
      <c r="M79" s="828" t="s">
        <v>1557</v>
      </c>
      <c r="N79" s="828" t="s">
        <v>1557</v>
      </c>
      <c r="O79" s="828" t="s">
        <v>2455</v>
      </c>
      <c r="P79" s="827">
        <f>COUNTIF('活動記録（多面的機能支払交付金の様式）'!$H$9:$M$28,【選択肢】!K79)</f>
        <v>0</v>
      </c>
    </row>
    <row r="80" spans="11:20">
      <c r="K80" s="828">
        <v>75</v>
      </c>
      <c r="L80" s="827" t="s">
        <v>2447</v>
      </c>
      <c r="M80" s="827" t="s">
        <v>1557</v>
      </c>
      <c r="N80" s="827" t="s">
        <v>1557</v>
      </c>
      <c r="O80" s="828" t="s">
        <v>2456</v>
      </c>
      <c r="P80" s="827">
        <f>COUNTIF('活動記録（多面的機能支払交付金の様式）'!$H$9:$M$28,【選択肢】!K80)</f>
        <v>0</v>
      </c>
    </row>
    <row r="81" spans="11:16">
      <c r="K81" s="828">
        <v>76</v>
      </c>
      <c r="L81" s="827" t="s">
        <v>2447</v>
      </c>
      <c r="M81" s="828" t="s">
        <v>1557</v>
      </c>
      <c r="N81" s="828" t="s">
        <v>1557</v>
      </c>
      <c r="O81" s="828" t="s">
        <v>2457</v>
      </c>
      <c r="P81" s="827">
        <f>COUNTIF('活動記録（多面的機能支払交付金の様式）'!$H$9:$M$28,【選択肢】!K81)</f>
        <v>0</v>
      </c>
    </row>
    <row r="82" spans="11:16">
      <c r="K82" s="828">
        <v>77</v>
      </c>
      <c r="L82" s="827" t="s">
        <v>2447</v>
      </c>
      <c r="M82" s="827" t="s">
        <v>1557</v>
      </c>
      <c r="N82" s="827" t="s">
        <v>1557</v>
      </c>
      <c r="O82" s="828" t="s">
        <v>2458</v>
      </c>
      <c r="P82" s="827">
        <f>COUNTIF('活動記録（多面的機能支払交付金の様式）'!$H$9:$M$28,【選択肢】!K82)</f>
        <v>0</v>
      </c>
    </row>
    <row r="83" spans="11:16">
      <c r="K83" s="828">
        <v>78</v>
      </c>
      <c r="L83" s="827" t="s">
        <v>2447</v>
      </c>
      <c r="M83" s="828" t="s">
        <v>1557</v>
      </c>
      <c r="N83" s="828" t="s">
        <v>1557</v>
      </c>
      <c r="O83" s="828" t="s">
        <v>1500</v>
      </c>
      <c r="P83" s="827">
        <f>COUNTIF('活動記録（多面的機能支払交付金の様式）'!$H$9:$M$28,【選択肢】!K83)</f>
        <v>0</v>
      </c>
    </row>
    <row r="84" spans="11:16">
      <c r="K84" s="828">
        <v>79</v>
      </c>
      <c r="L84" s="827" t="s">
        <v>2447</v>
      </c>
      <c r="M84" s="827" t="s">
        <v>1557</v>
      </c>
      <c r="N84" s="827" t="s">
        <v>1557</v>
      </c>
      <c r="O84" s="828" t="s">
        <v>483</v>
      </c>
      <c r="P84" s="827">
        <f>COUNTIF('活動記録（多面的機能支払交付金の様式）'!$H$9:$M$28,【選択肢】!K84)</f>
        <v>0</v>
      </c>
    </row>
    <row r="85" spans="11:16">
      <c r="K85" s="828">
        <v>80</v>
      </c>
      <c r="L85" s="827" t="s">
        <v>2447</v>
      </c>
      <c r="M85" s="828" t="s">
        <v>1557</v>
      </c>
      <c r="N85" s="828" t="s">
        <v>1557</v>
      </c>
      <c r="O85" s="828" t="s">
        <v>2459</v>
      </c>
      <c r="P85" s="827">
        <f>COUNTIF('活動記録（多面的機能支払交付金の様式）'!$H$9:$M$28,【選択肢】!K85)</f>
        <v>0</v>
      </c>
    </row>
    <row r="86" spans="11:16">
      <c r="K86" s="829"/>
      <c r="L86" s="829"/>
      <c r="M86" s="829" t="s">
        <v>1453</v>
      </c>
      <c r="N86" s="829"/>
      <c r="O86" s="829"/>
      <c r="P86" s="83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sheetViews>
    <sheetView zoomScale="52" workbookViewId="0" showZeros="0" view="pageBreakPreview" zoomScaleNormal="100" zoomScaleSheetLayoutView="100">
      <selection pane="topLeft" activeCell="X39" sqref="X39"/>
    </sheetView>
  </sheetViews>
  <sheetFormatPr baseColWidth="8" defaultColWidth="9" defaultRowHeight="16"/>
  <cols>
    <col min="1" max="1" width="1.25" style="456" customWidth="1"/>
    <col min="2" max="2" width="16.375" style="456" customWidth="1"/>
    <col min="3" max="3" width="20.5" style="456" customWidth="1"/>
    <col min="4" max="4" width="6.625" style="456" hidden="1" customWidth="1"/>
    <col min="5" max="5" width="28.5" style="456" customWidth="1"/>
    <col min="6" max="6" width="6.125" style="456" customWidth="1"/>
    <col min="7" max="12" width="20.5" style="456" customWidth="1"/>
    <col min="13" max="13" width="10.875" style="456" customWidth="1"/>
    <col min="14" max="23" width="2.875" style="456" customWidth="1"/>
    <col min="24" max="16384" width="9" style="456" customWidth="1"/>
  </cols>
  <sheetData>
    <row ht="17.25" customHeight="1" r="1" spans="2:14" s="453" customFormat="1">
      <c r="B1" s="451" t="s">
        <v>2005</v>
      </c>
      <c r="C1" s="452"/>
      <c r="D1" s="452"/>
      <c r="E1" s="452"/>
      <c r="F1" s="452"/>
      <c r="G1" s="452"/>
      <c r="H1" s="452"/>
      <c r="K1" s="454"/>
    </row>
    <row ht="17.25" customHeight="1" r="2" spans="2:14" s="453" customFormat="1">
      <c r="B2" s="451"/>
      <c r="C2" s="452"/>
      <c r="D2" s="452"/>
      <c r="E2" s="452"/>
      <c r="F2" s="452"/>
      <c r="G2" s="452"/>
      <c r="H2" s="452"/>
      <c r="K2" s="454"/>
    </row>
    <row ht="17.25" customHeight="1" r="3" spans="2:14" s="453" customFormat="1">
      <c r="B3" s="451"/>
      <c r="C3" s="641"/>
      <c r="D3" s="635"/>
      <c r="E3" s="635"/>
      <c r="F3" s="635"/>
      <c r="G3" s="1143"/>
      <c r="H3" s="2402" t="s">
        <v>1252</v>
      </c>
      <c r="I3" s="2402"/>
      <c r="J3" s="2402"/>
      <c r="K3" s="454"/>
    </row>
    <row ht="18.75" customHeight="1" r="4" spans="2:14" s="453" customFormat="1">
      <c r="C4" s="635"/>
      <c r="D4" s="635"/>
      <c r="E4" s="635"/>
      <c r="F4" s="635"/>
      <c r="G4" s="2403" t="s">
        <v>2514</v>
      </c>
      <c r="H4" s="2403"/>
      <c r="I4" s="2403"/>
      <c r="K4" s="454" t="s">
        <v>1253</v>
      </c>
      <c r="L4" s="544" t="str">
        <f>はじめに!D5</f>
        <v>あいうえお集落協定</v>
      </c>
    </row>
    <row ht="18.75" customHeight="1" r="5" spans="2:14" s="453" customFormat="1">
      <c r="B5" s="947" t="s">
        <v>1404</v>
      </c>
      <c r="C5" s="635"/>
      <c r="D5" s="635"/>
      <c r="E5" s="635"/>
      <c r="F5" s="635"/>
      <c r="G5" s="455"/>
      <c r="H5" s="455"/>
      <c r="K5" s="454"/>
      <c r="L5" s="642"/>
    </row>
    <row ht="27" customHeight="1" r="6" spans="2:14" s="453" customFormat="1">
      <c r="B6" s="2406" t="s">
        <v>2441</v>
      </c>
      <c r="C6" s="2406"/>
      <c r="D6" s="2406"/>
      <c r="E6" s="2406"/>
      <c r="F6" s="2406"/>
      <c r="G6" s="2406"/>
      <c r="H6" s="2406"/>
      <c r="I6" s="2406"/>
      <c r="J6" s="2406"/>
      <c r="K6" s="2406"/>
      <c r="L6" s="2406"/>
      <c r="M6" s="2406"/>
      <c r="N6" s="2406"/>
    </row>
    <row ht="32.45" customHeight="1" r="7" spans="2:14" s="453" customFormat="1">
      <c r="B7" s="2406" t="s">
        <v>2442</v>
      </c>
      <c r="C7" s="2406"/>
      <c r="D7" s="2406"/>
      <c r="E7" s="2406"/>
      <c r="F7" s="2406"/>
      <c r="G7" s="2406"/>
      <c r="H7" s="2406"/>
      <c r="I7" s="2406"/>
      <c r="J7" s="2406"/>
      <c r="K7" s="2406"/>
      <c r="L7" s="2406"/>
      <c r="M7" s="2406"/>
      <c r="N7" s="2406"/>
    </row>
    <row ht="28.5" customHeight="1" r="8" spans="2:14" s="453" customFormat="1">
      <c r="B8" s="2407" t="s">
        <v>1363</v>
      </c>
      <c r="C8" s="2407"/>
      <c r="D8" s="2407"/>
      <c r="E8" s="2407"/>
      <c r="F8" s="2407"/>
      <c r="G8" s="2407"/>
      <c r="H8" s="2407"/>
      <c r="I8" s="2407"/>
      <c r="J8" s="2407"/>
      <c r="K8" s="2407"/>
      <c r="L8" s="2407"/>
      <c r="M8" s="2407"/>
      <c r="N8" s="2407"/>
    </row>
    <row ht="23.45" customHeight="1" r="9" spans="2:14">
      <c r="B9" s="948" t="s">
        <v>1254</v>
      </c>
      <c r="C9" s="948" t="s">
        <v>1447</v>
      </c>
      <c r="D9" s="948" t="s">
        <v>1256</v>
      </c>
      <c r="E9" s="949" t="s">
        <v>1451</v>
      </c>
      <c r="F9" s="553" t="s">
        <v>1239</v>
      </c>
      <c r="G9" s="950" t="s">
        <v>1257</v>
      </c>
      <c r="H9" s="951" t="s">
        <v>1258</v>
      </c>
      <c r="I9" s="951" t="s">
        <v>1259</v>
      </c>
      <c r="J9" s="948" t="s">
        <v>1260</v>
      </c>
      <c r="K9" s="948" t="s">
        <v>1452</v>
      </c>
      <c r="L9" s="952" t="s">
        <v>1180</v>
      </c>
      <c r="M9" s="962" t="s">
        <v>1369</v>
      </c>
    </row>
    <row ht="38.45" customHeight="1" r="10" spans="2:14">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ht="19.15" customHeight="1" r="11" spans="2:14">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ht="19.15" customHeight="1" r="12" spans="2:14">
      <c r="B12" s="1141">
        <v>44301</v>
      </c>
      <c r="C12" s="1138" t="s">
        <v>1411</v>
      </c>
      <c r="D12" s="1139">
        <f>MONTH('金銭出納簿（今年度）（参考）'!$B12)</f>
        <v>4</v>
      </c>
      <c r="E12" s="1140" t="s">
        <v>1264</v>
      </c>
      <c r="F12" s="956"/>
      <c r="G12" s="1135"/>
      <c r="H12" s="1136">
        <v>5000</v>
      </c>
      <c r="I12" s="457">
        <f>I11+$G12-$H12</f>
        <v>1795130</v>
      </c>
      <c r="J12" s="1134"/>
      <c r="K12" s="1134"/>
      <c r="L12" s="1133"/>
      <c r="M12" s="963"/>
    </row>
    <row ht="19.5" customHeight="1" r="13" spans="2:14">
      <c r="B13" s="1137">
        <v>44319</v>
      </c>
      <c r="C13" s="1138" t="s">
        <v>1419</v>
      </c>
      <c r="D13" s="1139">
        <f>MONTH('金銭出納簿（今年度）（参考）'!$B13)</f>
        <v>5</v>
      </c>
      <c r="E13" s="1140" t="s">
        <v>1265</v>
      </c>
      <c r="F13" s="955"/>
      <c r="G13" s="1135"/>
      <c r="H13" s="1136">
        <v>30000</v>
      </c>
      <c r="I13" s="457">
        <f>I12+$G13-$H13</f>
        <v>1765130</v>
      </c>
      <c r="J13" s="1134">
        <v>1</v>
      </c>
      <c r="K13" s="1134"/>
      <c r="L13" s="1133"/>
      <c r="M13" s="963"/>
    </row>
    <row ht="36.6" customHeight="1" r="14" spans="2:14">
      <c r="B14" s="1141">
        <v>43985</v>
      </c>
      <c r="C14" s="1138" t="s">
        <v>1411</v>
      </c>
      <c r="D14" s="1139">
        <f>MONTH('金銭出納簿（今年度）（参考）'!$B14)</f>
        <v>6</v>
      </c>
      <c r="E14" s="1140" t="s">
        <v>1266</v>
      </c>
      <c r="F14" s="955"/>
      <c r="G14" s="1135"/>
      <c r="H14" s="1136">
        <v>300000</v>
      </c>
      <c r="I14" s="457">
        <f>I13+$G14-$H14</f>
        <v>1465130</v>
      </c>
      <c r="J14" s="1134">
        <v>2</v>
      </c>
      <c r="K14" s="1134"/>
      <c r="L14" s="1133" t="s">
        <v>1267</v>
      </c>
      <c r="M14" s="963"/>
    </row>
    <row ht="19.5" customHeight="1" r="15" spans="2:14">
      <c r="B15" s="1141">
        <v>43989</v>
      </c>
      <c r="C15" s="1138" t="s">
        <v>1413</v>
      </c>
      <c r="D15" s="1139">
        <f>MONTH('金銭出納簿（今年度）（参考）'!$B15)</f>
        <v>6</v>
      </c>
      <c r="E15" s="1140" t="s">
        <v>1268</v>
      </c>
      <c r="F15" s="955"/>
      <c r="G15" s="1135"/>
      <c r="H15" s="1136">
        <v>60000</v>
      </c>
      <c r="I15" s="457">
        <f>I14+$G15-$H15</f>
        <v>1405130</v>
      </c>
      <c r="J15" s="1134">
        <v>3</v>
      </c>
      <c r="K15" s="1134"/>
      <c r="L15" s="1133"/>
      <c r="M15" s="963"/>
    </row>
    <row ht="19.5" customHeight="1" r="16" spans="2:14">
      <c r="B16" s="1141">
        <v>44013</v>
      </c>
      <c r="C16" s="1138" t="s">
        <v>1415</v>
      </c>
      <c r="D16" s="1139">
        <f>MONTH('金銭出納簿（今年度）（参考）'!$B16)</f>
        <v>7</v>
      </c>
      <c r="E16" s="1140" t="s">
        <v>738</v>
      </c>
      <c r="F16" s="957"/>
      <c r="G16" s="1135"/>
      <c r="H16" s="1136">
        <v>60000</v>
      </c>
      <c r="I16" s="457">
        <f>I15+$G16-$H16</f>
        <v>1345130</v>
      </c>
      <c r="J16" s="1134">
        <v>4</v>
      </c>
      <c r="K16" s="1134"/>
      <c r="L16" s="1133"/>
      <c r="M16" s="963"/>
    </row>
    <row ht="19.5" customHeight="1" r="17" spans="2:13">
      <c r="B17" s="1141">
        <v>44046</v>
      </c>
      <c r="C17" s="1138" t="s">
        <v>1411</v>
      </c>
      <c r="D17" s="1139">
        <f>MONTH('金銭出納簿（今年度）（参考）'!$B17)</f>
        <v>8</v>
      </c>
      <c r="E17" s="1140" t="s">
        <v>1269</v>
      </c>
      <c r="F17" s="955"/>
      <c r="G17" s="1135"/>
      <c r="H17" s="1136">
        <v>100000</v>
      </c>
      <c r="I17" s="457">
        <f>I16+$G17-$H17</f>
        <v>1245130</v>
      </c>
      <c r="J17" s="1134">
        <v>5</v>
      </c>
      <c r="K17" s="1134"/>
      <c r="L17" s="1133"/>
      <c r="M17" s="963"/>
    </row>
    <row ht="19.5" customHeight="1" r="18" spans="2:13">
      <c r="B18" s="1141">
        <v>44051</v>
      </c>
      <c r="C18" s="1138" t="s">
        <v>1410</v>
      </c>
      <c r="D18" s="1142">
        <f>MONTH('金銭出納簿（今年度）（参考）'!$B18)</f>
        <v>8</v>
      </c>
      <c r="E18" s="1140" t="s">
        <v>1270</v>
      </c>
      <c r="F18" s="955"/>
      <c r="G18" s="1135"/>
      <c r="H18" s="1136">
        <v>50000</v>
      </c>
      <c r="I18" s="457">
        <f>I17+$G18-$H18</f>
        <v>1195130</v>
      </c>
      <c r="J18" s="1134">
        <v>6</v>
      </c>
      <c r="K18" s="1134"/>
      <c r="L18" s="1133"/>
      <c r="M18" s="963"/>
    </row>
    <row ht="19.5" customHeight="1" r="19" spans="2:13">
      <c r="B19" s="1141">
        <v>44075</v>
      </c>
      <c r="C19" s="1138" t="s">
        <v>1415</v>
      </c>
      <c r="D19" s="1139">
        <f>MONTH('金銭出納簿（今年度）（参考）'!$B19)</f>
        <v>9</v>
      </c>
      <c r="E19" s="1140" t="s">
        <v>1271</v>
      </c>
      <c r="F19" s="955"/>
      <c r="G19" s="1135"/>
      <c r="H19" s="1136">
        <v>120000</v>
      </c>
      <c r="I19" s="457">
        <f>I18+$G19-$H19</f>
        <v>1075130</v>
      </c>
      <c r="J19" s="1134">
        <v>7</v>
      </c>
      <c r="K19" s="1134"/>
      <c r="L19" s="1133"/>
      <c r="M19" s="963"/>
    </row>
    <row ht="19.5" customHeight="1" r="20" spans="2:13">
      <c r="B20" s="1141">
        <v>44089</v>
      </c>
      <c r="C20" s="1138" t="s">
        <v>1407</v>
      </c>
      <c r="D20" s="1139">
        <f>MONTH('金銭出納簿（今年度）（参考）'!$B20)</f>
        <v>9</v>
      </c>
      <c r="E20" s="1140" t="s">
        <v>1268</v>
      </c>
      <c r="F20" s="955"/>
      <c r="G20" s="1135">
        <v>20000</v>
      </c>
      <c r="H20" s="1136"/>
      <c r="I20" s="457">
        <f>I19+$G20-$H20</f>
        <v>1095130</v>
      </c>
      <c r="J20" s="1134">
        <v>8</v>
      </c>
      <c r="K20" s="1134"/>
      <c r="L20" s="1133"/>
      <c r="M20" s="963"/>
    </row>
    <row ht="19.5" customHeight="1" r="21" spans="2:13">
      <c r="B21" s="1141">
        <v>44099</v>
      </c>
      <c r="C21" s="1138" t="s">
        <v>1417</v>
      </c>
      <c r="D21" s="1139">
        <f>MONTH('金銭出納簿（今年度）（参考）'!$B21)</f>
        <v>9</v>
      </c>
      <c r="E21" s="1140" t="s">
        <v>1272</v>
      </c>
      <c r="F21" s="955"/>
      <c r="G21" s="1135"/>
      <c r="H21" s="1136">
        <v>400000</v>
      </c>
      <c r="I21" s="457">
        <f>I20+$G21-$H21</f>
        <v>695130</v>
      </c>
      <c r="J21" s="1134" t="s">
        <v>1273</v>
      </c>
      <c r="K21" s="1134"/>
      <c r="L21" s="1133"/>
      <c r="M21" s="963"/>
    </row>
    <row ht="19.5" customHeight="1" r="22" spans="2:13">
      <c r="B22" s="1141">
        <v>44105</v>
      </c>
      <c r="C22" s="1138" t="s">
        <v>1407</v>
      </c>
      <c r="D22" s="1139">
        <f>MONTH('金銭出納簿（今年度）（参考）'!$B22)</f>
        <v>10</v>
      </c>
      <c r="E22" s="1140" t="s">
        <v>1263</v>
      </c>
      <c r="F22" s="955"/>
      <c r="G22" s="1135">
        <v>40</v>
      </c>
      <c r="H22" s="1136">
        <v>0</v>
      </c>
      <c r="I22" s="457">
        <f>I21+$G22-$H22</f>
        <v>695170</v>
      </c>
      <c r="J22" s="1134"/>
      <c r="K22" s="1134"/>
      <c r="L22" s="1133"/>
      <c r="M22" s="963"/>
    </row>
    <row ht="19.5" customHeight="1" r="23" spans="2:13">
      <c r="B23" s="1141">
        <v>44105</v>
      </c>
      <c r="C23" s="1138" t="s">
        <v>1425</v>
      </c>
      <c r="D23" s="1139">
        <f>MONTH('金銭出納簿（今年度）（参考）'!$B23)</f>
        <v>10</v>
      </c>
      <c r="E23" s="1140" t="s">
        <v>1274</v>
      </c>
      <c r="F23" s="955"/>
      <c r="G23" s="1135"/>
      <c r="H23" s="1136">
        <v>60000</v>
      </c>
      <c r="I23" s="457">
        <f>I22+$G23-$H23</f>
        <v>635170</v>
      </c>
      <c r="J23" s="1134">
        <v>11</v>
      </c>
      <c r="K23" s="1134"/>
      <c r="L23" s="1133"/>
      <c r="M23" s="963"/>
    </row>
    <row ht="19.5" customHeight="1" r="24" spans="2:13">
      <c r="B24" s="1141">
        <v>44150</v>
      </c>
      <c r="C24" s="1138" t="s">
        <v>1406</v>
      </c>
      <c r="D24" s="1139">
        <f>MONTH('金銭出納簿（今年度）（参考）'!$B24)</f>
        <v>11</v>
      </c>
      <c r="E24" s="1140" t="s">
        <v>1275</v>
      </c>
      <c r="F24" s="955"/>
      <c r="G24" s="1135">
        <v>4800000</v>
      </c>
      <c r="H24" s="1136">
        <v>0</v>
      </c>
      <c r="I24" s="457">
        <f>I23+$G24-$H24</f>
        <v>5435170</v>
      </c>
      <c r="J24" s="1134"/>
      <c r="K24" s="1134"/>
      <c r="L24" s="1133"/>
      <c r="M24" s="963"/>
    </row>
    <row ht="19.5" customHeight="1" r="25" spans="2:13">
      <c r="B25" s="1141">
        <v>44165</v>
      </c>
      <c r="C25" s="1138" t="s">
        <v>1408</v>
      </c>
      <c r="D25" s="1139">
        <f>MONTH('金銭出納簿（今年度）（参考）'!$B25)</f>
        <v>11</v>
      </c>
      <c r="E25" s="1140" t="s">
        <v>1276</v>
      </c>
      <c r="F25" s="955"/>
      <c r="G25" s="1135"/>
      <c r="H25" s="1136">
        <v>2400000</v>
      </c>
      <c r="I25" s="457">
        <f>I24+$G25-$H25</f>
        <v>3035170</v>
      </c>
      <c r="J25" s="1134" t="s">
        <v>1277</v>
      </c>
      <c r="K25" s="1134"/>
      <c r="L25" s="1133"/>
      <c r="M25" s="963"/>
    </row>
    <row ht="19.5" customHeight="1" r="26" spans="2:13">
      <c r="B26" s="1141">
        <v>44530</v>
      </c>
      <c r="C26" s="1138" t="s">
        <v>1409</v>
      </c>
      <c r="D26" s="1139">
        <f>MONTH('金銭出納簿（今年度）（参考）'!$B26)</f>
        <v>11</v>
      </c>
      <c r="E26" s="1140" t="s">
        <v>1276</v>
      </c>
      <c r="F26" s="955"/>
      <c r="G26" s="1135"/>
      <c r="H26" s="1136">
        <v>100000</v>
      </c>
      <c r="I26" s="457">
        <f>I25+$G26-$H26</f>
        <v>2935170</v>
      </c>
      <c r="J26" s="1134" t="s">
        <v>1277</v>
      </c>
      <c r="K26" s="1134"/>
      <c r="L26" s="1133"/>
      <c r="M26" s="963"/>
    </row>
    <row ht="19.5" customHeight="1" r="27" spans="2:13">
      <c r="B27" s="1141">
        <v>44530</v>
      </c>
      <c r="C27" s="1138" t="s">
        <v>1413</v>
      </c>
      <c r="D27" s="1139">
        <f>MONTH('金銭出納簿（今年度）（参考）'!$B27)</f>
        <v>11</v>
      </c>
      <c r="E27" s="1140" t="s">
        <v>1278</v>
      </c>
      <c r="F27" s="955"/>
      <c r="G27" s="1135"/>
      <c r="H27" s="1136">
        <v>20000</v>
      </c>
      <c r="I27" s="457">
        <f>I26+$G27-$H27</f>
        <v>2915170</v>
      </c>
      <c r="J27" s="1134"/>
      <c r="K27" s="1134"/>
      <c r="L27" s="1133"/>
      <c r="M27" s="963"/>
    </row>
    <row ht="19.5" customHeight="1" r="28" spans="2:13">
      <c r="B28" s="1141">
        <v>44166</v>
      </c>
      <c r="C28" s="1138" t="s">
        <v>1410</v>
      </c>
      <c r="D28" s="1139">
        <f>MONTH('金銭出納簿（今年度）（参考）'!$B28)</f>
        <v>12</v>
      </c>
      <c r="E28" s="1140" t="s">
        <v>1276</v>
      </c>
      <c r="F28" s="954"/>
      <c r="G28" s="1135"/>
      <c r="H28" s="1136">
        <v>200000</v>
      </c>
      <c r="I28" s="457">
        <f>I27+$G28-$H28</f>
        <v>2715170</v>
      </c>
      <c r="J28" s="1134" t="s">
        <v>1279</v>
      </c>
      <c r="K28" s="1134"/>
      <c r="L28" s="1133"/>
      <c r="M28" s="963"/>
    </row>
    <row ht="19.5" customHeight="1" r="29" spans="2:13">
      <c r="B29" s="1141">
        <v>44197</v>
      </c>
      <c r="C29" s="1138" t="s">
        <v>1413</v>
      </c>
      <c r="D29" s="1139">
        <f>MONTH('金銭出納簿（今年度）（参考）'!$B29)</f>
        <v>1</v>
      </c>
      <c r="E29" s="1140" t="s">
        <v>1278</v>
      </c>
      <c r="F29" s="955"/>
      <c r="G29" s="1135"/>
      <c r="H29" s="1136">
        <v>40000</v>
      </c>
      <c r="I29" s="457">
        <f>I28+$G29-$H29</f>
        <v>2675170</v>
      </c>
      <c r="J29" s="1134">
        <v>58</v>
      </c>
      <c r="K29" s="1134"/>
      <c r="L29" s="1133"/>
      <c r="M29" s="963"/>
    </row>
    <row ht="19.5" customHeight="1" r="30" spans="2:13">
      <c r="B30" s="1141">
        <v>44208</v>
      </c>
      <c r="C30" s="1138" t="s">
        <v>1411</v>
      </c>
      <c r="D30" s="1139">
        <f>MONTH('金銭出納簿（今年度）（参考）'!$B30)</f>
        <v>1</v>
      </c>
      <c r="E30" s="1140" t="s">
        <v>1280</v>
      </c>
      <c r="F30" s="956"/>
      <c r="G30" s="1135"/>
      <c r="H30" s="1136">
        <v>200000</v>
      </c>
      <c r="I30" s="457">
        <f>I29+$G30-$H30</f>
        <v>2475170</v>
      </c>
      <c r="J30" s="1134">
        <v>59</v>
      </c>
      <c r="K30" s="1134"/>
      <c r="L30" s="1133"/>
      <c r="M30" s="963"/>
    </row>
    <row ht="19.5" customHeight="1" r="31" spans="2:13">
      <c r="B31" s="1141">
        <v>44209</v>
      </c>
      <c r="C31" s="1138" t="s">
        <v>1415</v>
      </c>
      <c r="D31" s="1139">
        <f>MONTH('金銭出納簿（今年度）（参考）'!$B31)</f>
        <v>1</v>
      </c>
      <c r="E31" s="1140" t="s">
        <v>1281</v>
      </c>
      <c r="F31" s="955"/>
      <c r="G31" s="1135"/>
      <c r="H31" s="1136">
        <v>200000</v>
      </c>
      <c r="I31" s="457">
        <f>I30+$G31-$H31</f>
        <v>2275170</v>
      </c>
      <c r="J31" s="1134">
        <v>60</v>
      </c>
      <c r="K31" s="1134"/>
      <c r="L31" s="1133"/>
      <c r="M31" s="963"/>
    </row>
    <row ht="19.5" customHeight="1" r="32" spans="2:13">
      <c r="B32" s="1141">
        <v>44198</v>
      </c>
      <c r="C32" s="1138" t="s">
        <v>1407</v>
      </c>
      <c r="D32" s="1139">
        <f>MONTH('金銭出納簿（今年度）（参考）'!$B32)</f>
        <v>1</v>
      </c>
      <c r="E32" s="1140" t="s">
        <v>1263</v>
      </c>
      <c r="F32" s="955"/>
      <c r="G32" s="1135">
        <v>120</v>
      </c>
      <c r="H32" s="1136"/>
      <c r="I32" s="457">
        <f>I31+$G32-$H32</f>
        <v>2275290</v>
      </c>
      <c r="J32" s="1134"/>
      <c r="K32" s="1134"/>
      <c r="L32" s="1133"/>
      <c r="M32" s="963"/>
    </row>
    <row ht="19.5" customHeight="1" r="33" spans="2:13">
      <c r="B33" s="1141">
        <v>44212</v>
      </c>
      <c r="C33" s="1138" t="s">
        <v>1437</v>
      </c>
      <c r="D33" s="1139">
        <f>MONTH('金銭出納簿（今年度）（参考）'!$B33)</f>
        <v>1</v>
      </c>
      <c r="E33" s="1140" t="s">
        <v>1282</v>
      </c>
      <c r="F33" s="955"/>
      <c r="G33" s="1135"/>
      <c r="H33" s="1136">
        <v>50000</v>
      </c>
      <c r="I33" s="457">
        <f>I32+$G33-$H33</f>
        <v>2225290</v>
      </c>
      <c r="J33" s="1134">
        <v>61</v>
      </c>
      <c r="K33" s="1134"/>
      <c r="L33" s="1133"/>
      <c r="M33" s="963"/>
    </row>
    <row ht="19.5" customHeight="1" r="34" spans="2:13">
      <c r="B34" s="1141">
        <v>44213</v>
      </c>
      <c r="C34" s="1138" t="s">
        <v>1427</v>
      </c>
      <c r="D34" s="1139">
        <f>MONTH('金銭出納簿（今年度）（参考）'!$B34)</f>
        <v>1</v>
      </c>
      <c r="E34" s="1140" t="s">
        <v>1282</v>
      </c>
      <c r="F34" s="957"/>
      <c r="G34" s="1135"/>
      <c r="H34" s="1136">
        <v>50001</v>
      </c>
      <c r="I34" s="457">
        <f>I33+$G34-$H34</f>
        <v>2175289</v>
      </c>
      <c r="J34" s="1134">
        <v>62</v>
      </c>
      <c r="K34" s="1134"/>
      <c r="L34" s="1133"/>
      <c r="M34" s="963"/>
    </row>
    <row ht="19.5" customHeight="1" r="35" spans="2:13">
      <c r="B35" s="1141">
        <v>44228</v>
      </c>
      <c r="C35" s="1138" t="s">
        <v>1431</v>
      </c>
      <c r="D35" s="1139">
        <f>MONTH('金銭出納簿（今年度）（参考）'!$B35)</f>
        <v>2</v>
      </c>
      <c r="E35" s="1140" t="s">
        <v>1284</v>
      </c>
      <c r="F35" s="955"/>
      <c r="G35" s="1135"/>
      <c r="H35" s="1136">
        <v>2000</v>
      </c>
      <c r="I35" s="457">
        <f>I34+$G35-$H35</f>
        <v>2173289</v>
      </c>
      <c r="J35" s="1134">
        <v>63</v>
      </c>
      <c r="K35" s="1134"/>
      <c r="L35" s="1133"/>
      <c r="M35" s="963"/>
    </row>
    <row ht="19.5" customHeight="1" r="36" spans="2:13">
      <c r="B36" s="1141">
        <v>44229</v>
      </c>
      <c r="C36" s="1138" t="s">
        <v>1435</v>
      </c>
      <c r="D36" s="1139">
        <f>MONTH('金銭出納簿（今年度）（参考）'!$B36)</f>
        <v>2</v>
      </c>
      <c r="E36" s="1140" t="s">
        <v>1285</v>
      </c>
      <c r="F36" s="955"/>
      <c r="G36" s="1135"/>
      <c r="H36" s="1136">
        <v>100000</v>
      </c>
      <c r="I36" s="457">
        <f>I35+$G36-$H36</f>
        <v>2073289</v>
      </c>
      <c r="J36" s="1134">
        <v>64</v>
      </c>
      <c r="K36" s="1134"/>
      <c r="L36" s="1133"/>
      <c r="M36" s="963"/>
    </row>
    <row ht="19.5" customHeight="1" r="37" spans="2:13">
      <c r="B37" s="1141">
        <v>44230</v>
      </c>
      <c r="C37" s="1138" t="s">
        <v>1421</v>
      </c>
      <c r="D37" s="1139">
        <f>MONTH('金銭出納簿（今年度）（参考）'!$B37)</f>
        <v>2</v>
      </c>
      <c r="E37" s="1140" t="s">
        <v>1286</v>
      </c>
      <c r="F37" s="955"/>
      <c r="G37" s="1135"/>
      <c r="H37" s="1136">
        <v>100000</v>
      </c>
      <c r="I37" s="457">
        <f>I36+$G37-$H37</f>
        <v>1973289</v>
      </c>
      <c r="J37" s="1134">
        <v>65</v>
      </c>
      <c r="K37" s="1134"/>
      <c r="L37" s="1133"/>
      <c r="M37" s="963"/>
    </row>
    <row ht="19.5" customHeight="1" r="38" spans="2:13">
      <c r="B38" s="1141">
        <v>44232</v>
      </c>
      <c r="C38" s="1138" t="s">
        <v>1433</v>
      </c>
      <c r="D38" s="1139">
        <f>MONTH('金銭出納簿（今年度）（参考）'!$B38)</f>
        <v>2</v>
      </c>
      <c r="E38" s="1140" t="s">
        <v>1287</v>
      </c>
      <c r="F38" s="955"/>
      <c r="G38" s="1135"/>
      <c r="H38" s="1136">
        <v>50000</v>
      </c>
      <c r="I38" s="457">
        <f>I37+$G38-$H38</f>
        <v>1923289</v>
      </c>
      <c r="J38" s="1134">
        <v>66</v>
      </c>
      <c r="K38" s="1134"/>
      <c r="L38" s="1133"/>
      <c r="M38" s="963"/>
    </row>
    <row ht="19.5" customHeight="1" r="39" spans="2:13">
      <c r="B39" s="1141">
        <v>44258</v>
      </c>
      <c r="C39" s="1138" t="s">
        <v>1411</v>
      </c>
      <c r="D39" s="1139">
        <f>MONTH('金銭出納簿（今年度）（参考）'!$B39)</f>
        <v>3</v>
      </c>
      <c r="E39" s="1140" t="s">
        <v>1282</v>
      </c>
      <c r="F39" s="955"/>
      <c r="G39" s="1135"/>
      <c r="H39" s="1136">
        <v>50000</v>
      </c>
      <c r="I39" s="457">
        <f>I38+$G39-$H39</f>
        <v>1873289</v>
      </c>
      <c r="J39" s="1134">
        <v>67</v>
      </c>
      <c r="K39" s="1134"/>
      <c r="L39" s="1133"/>
      <c r="M39" s="963"/>
    </row>
    <row ht="19.5" customHeight="1" r="40" spans="2:13">
      <c r="B40" s="1141">
        <v>44258</v>
      </c>
      <c r="C40" s="1138" t="s">
        <v>1437</v>
      </c>
      <c r="D40" s="1139">
        <f>MONTH('金銭出納簿（今年度）（参考）'!$B40)</f>
        <v>3</v>
      </c>
      <c r="E40" s="1140" t="s">
        <v>1288</v>
      </c>
      <c r="F40" s="955"/>
      <c r="G40" s="1135"/>
      <c r="H40" s="1136">
        <v>20000</v>
      </c>
      <c r="I40" s="457">
        <f>I39+$G40-$H40</f>
        <v>1853289</v>
      </c>
      <c r="J40" s="1134">
        <v>68</v>
      </c>
      <c r="K40" s="1134"/>
      <c r="L40" s="1133"/>
      <c r="M40" s="963"/>
    </row>
    <row ht="19.5" customHeight="1" r="41" spans="2:13">
      <c r="B41" s="1141">
        <v>44258</v>
      </c>
      <c r="C41" s="1138" t="s">
        <v>1437</v>
      </c>
      <c r="D41" s="1139">
        <f>MONTH('金銭出納簿（今年度）（参考）'!$B41)</f>
        <v>3</v>
      </c>
      <c r="E41" s="1140" t="s">
        <v>1289</v>
      </c>
      <c r="F41" s="955"/>
      <c r="G41" s="1135"/>
      <c r="H41" s="1136">
        <v>3000</v>
      </c>
      <c r="I41" s="457">
        <f>I40+$G41-$H41</f>
        <v>1850289</v>
      </c>
      <c r="J41" s="1134">
        <v>69</v>
      </c>
      <c r="K41" s="1134"/>
      <c r="L41" s="1133"/>
      <c r="M41" s="963"/>
    </row>
    <row ht="19.5" customHeight="1" r="42" spans="2:13">
      <c r="B42" s="1141">
        <v>44286</v>
      </c>
      <c r="C42" s="1138" t="s">
        <v>1408</v>
      </c>
      <c r="D42" s="1139">
        <f>MONTH('金銭出納簿（今年度）（参考）'!$B42)</f>
        <v>3</v>
      </c>
      <c r="E42" s="1140" t="s">
        <v>1276</v>
      </c>
      <c r="F42" s="955"/>
      <c r="G42" s="1135"/>
      <c r="H42" s="1136">
        <v>150000</v>
      </c>
      <c r="I42" s="457">
        <f>I41+$G42-$H42</f>
        <v>1700289</v>
      </c>
      <c r="J42" s="1134">
        <v>70</v>
      </c>
      <c r="K42" s="1134"/>
      <c r="L42" s="1133"/>
      <c r="M42" s="963"/>
    </row>
    <row ht="19.5" customHeight="1" r="43" spans="2:13">
      <c r="B43" s="1141"/>
      <c r="C43" s="1138"/>
      <c r="D43" s="1139">
        <f>MONTH('金銭出納簿（今年度）（参考）'!$B43)</f>
        <v>1</v>
      </c>
      <c r="E43" s="1140"/>
      <c r="F43" s="955"/>
      <c r="G43" s="1135"/>
      <c r="H43" s="1136"/>
      <c r="I43" s="457">
        <f>I42+$G43-$H43</f>
        <v>1700289</v>
      </c>
      <c r="J43" s="1134"/>
      <c r="K43" s="1134"/>
      <c r="L43" s="1133"/>
      <c r="M43" s="963"/>
    </row>
    <row ht="19.5" customHeight="1" r="44" spans="2:13">
      <c r="B44" s="1141"/>
      <c r="C44" s="1138"/>
      <c r="D44" s="1139">
        <f>MONTH('金銭出納簿（今年度）（参考）'!$B44)</f>
        <v>1</v>
      </c>
      <c r="E44" s="1140"/>
      <c r="F44" s="955"/>
      <c r="G44" s="1135"/>
      <c r="H44" s="1136"/>
      <c r="I44" s="457">
        <f>I43+$G44-$H44</f>
        <v>1700289</v>
      </c>
      <c r="J44" s="1134"/>
      <c r="K44" s="1134"/>
      <c r="L44" s="1133"/>
      <c r="M44" s="963"/>
    </row>
    <row ht="19.5" customHeight="1" r="45" spans="2:13">
      <c r="B45" s="1141"/>
      <c r="C45" s="1138"/>
      <c r="D45" s="1139">
        <f>MONTH('金銭出納簿（今年度）（参考）'!$B45)</f>
        <v>1</v>
      </c>
      <c r="E45" s="1140"/>
      <c r="F45" s="955"/>
      <c r="G45" s="1135"/>
      <c r="H45" s="1136"/>
      <c r="I45" s="457">
        <f>I44+$G45-$H45</f>
        <v>1700289</v>
      </c>
      <c r="J45" s="1134"/>
      <c r="K45" s="1134"/>
      <c r="L45" s="1133"/>
      <c r="M45" s="963"/>
    </row>
    <row ht="19.5" customHeight="1" r="46" spans="2:13">
      <c r="B46" s="1141"/>
      <c r="C46" s="1138"/>
      <c r="D46" s="1139">
        <f>MONTH('金銭出納簿（今年度）（参考）'!$B46)</f>
        <v>1</v>
      </c>
      <c r="E46" s="1140"/>
      <c r="F46" s="955"/>
      <c r="G46" s="1135"/>
      <c r="H46" s="1136"/>
      <c r="I46" s="457">
        <f>I45+$G46-$H46</f>
        <v>1700289</v>
      </c>
      <c r="J46" s="1134"/>
      <c r="K46" s="1134"/>
      <c r="L46" s="1133"/>
      <c r="M46" s="963"/>
    </row>
    <row ht="19.5" customHeight="1" r="47" spans="2:13">
      <c r="B47" s="1141"/>
      <c r="C47" s="1138"/>
      <c r="D47" s="1139">
        <f>MONTH('金銭出納簿（今年度）（参考）'!$B47)</f>
        <v>1</v>
      </c>
      <c r="E47" s="1140"/>
      <c r="F47" s="955"/>
      <c r="G47" s="1135"/>
      <c r="H47" s="1136"/>
      <c r="I47" s="457">
        <f>I46+$G47-$H47</f>
        <v>1700289</v>
      </c>
      <c r="J47" s="1134"/>
      <c r="K47" s="1134"/>
      <c r="L47" s="1133"/>
      <c r="M47" s="963"/>
    </row>
    <row ht="19.5" customHeight="1" r="48" spans="2:13">
      <c r="B48" s="1141"/>
      <c r="C48" s="1138"/>
      <c r="D48" s="1139">
        <f>MONTH('金銭出納簿（今年度）（参考）'!$B48)</f>
        <v>1</v>
      </c>
      <c r="E48" s="1140"/>
      <c r="F48" s="955"/>
      <c r="G48" s="1135"/>
      <c r="H48" s="1136"/>
      <c r="I48" s="457">
        <f>I47+$G48-$H48</f>
        <v>1700289</v>
      </c>
      <c r="J48" s="1134"/>
      <c r="K48" s="1134"/>
      <c r="L48" s="1133"/>
      <c r="M48" s="963"/>
    </row>
    <row ht="19.5" customHeight="1" r="49" spans="2:13">
      <c r="B49" s="1141"/>
      <c r="C49" s="1138"/>
      <c r="D49" s="1139">
        <f>MONTH('金銭出納簿（今年度）（参考）'!$B49)</f>
        <v>1</v>
      </c>
      <c r="E49" s="1140"/>
      <c r="F49" s="955"/>
      <c r="G49" s="1135"/>
      <c r="H49" s="1136"/>
      <c r="I49" s="457">
        <f>I48+$G49-$H49</f>
        <v>1700289</v>
      </c>
      <c r="J49" s="1134"/>
      <c r="K49" s="1134"/>
      <c r="L49" s="1133"/>
      <c r="M49" s="963"/>
    </row>
    <row ht="19.5" customHeight="1" r="50" spans="2:13" thickBot="1">
      <c r="B50" s="2393" t="s">
        <v>1290</v>
      </c>
      <c r="C50" s="2394"/>
      <c r="D50" s="2394"/>
      <c r="E50" s="2394"/>
      <c r="F50" s="2394"/>
      <c r="G50" s="2394"/>
      <c r="H50" s="2394"/>
      <c r="I50" s="2394"/>
      <c r="J50" s="2394"/>
      <c r="K50" s="2394"/>
      <c r="L50" s="2394"/>
      <c r="M50" s="2394"/>
    </row>
    <row ht="19.5" customHeight="1" r="51" spans="2:13" thickTop="1">
      <c r="B51" s="2413" t="s">
        <v>1291</v>
      </c>
      <c r="C51" s="2414"/>
      <c r="D51" s="2414"/>
      <c r="E51" s="2415"/>
      <c r="F51" s="976"/>
      <c r="G51" s="634">
        <f>SUM($G$10:$G$50)</f>
        <v>6620290</v>
      </c>
      <c r="H51" s="458">
        <f>SUM($H$10:$H$50)</f>
        <v>4920001</v>
      </c>
      <c r="I51" s="458">
        <f>G51-H51</f>
        <v>1700289</v>
      </c>
      <c r="J51" s="459"/>
      <c r="K51" s="964"/>
      <c r="L51" s="965"/>
      <c r="M51" s="966"/>
    </row>
    <row ht="14.25" customHeight="1" r="52" spans="2:13">
      <c r="B52" s="462" t="s">
        <v>1292</v>
      </c>
      <c r="C52" s="463"/>
      <c r="D52" s="463"/>
      <c r="E52" s="463"/>
      <c r="F52" s="463"/>
      <c r="G52" s="464"/>
      <c r="H52" s="465"/>
      <c r="I52" s="466"/>
      <c r="J52" s="466"/>
      <c r="K52" s="466"/>
    </row>
    <row ht="19.15" customHeight="1" r="53" spans="2:13">
      <c r="B53" s="467"/>
      <c r="C53" s="467"/>
      <c r="D53" s="467"/>
      <c r="E53" s="467"/>
      <c r="F53" s="467"/>
      <c r="G53" s="467"/>
      <c r="H53" s="467"/>
      <c r="I53" s="467"/>
      <c r="J53" s="467"/>
      <c r="K53" s="467"/>
    </row>
    <row ht="19.15" customHeight="1" r="54" spans="2:13">
      <c r="B54" s="468" t="s">
        <v>1293</v>
      </c>
      <c r="C54" s="467"/>
      <c r="D54" s="467"/>
      <c r="E54" s="467"/>
      <c r="F54" s="467"/>
      <c r="G54" s="467"/>
      <c r="H54" s="467"/>
      <c r="I54" s="467"/>
      <c r="J54" s="467"/>
      <c r="K54" s="467"/>
    </row>
    <row ht="19.15" customHeight="1" r="55" spans="2:13">
      <c r="B55" s="647" t="s">
        <v>1454</v>
      </c>
      <c r="C55" s="467"/>
      <c r="D55" s="467"/>
      <c r="E55" s="467"/>
      <c r="F55" s="467"/>
      <c r="G55" s="467"/>
      <c r="H55" s="467"/>
      <c r="I55" s="467"/>
      <c r="J55" s="467"/>
      <c r="K55" s="467"/>
    </row>
    <row ht="19.15" customHeight="1" r="56" spans="2:13">
      <c r="B56" s="2371" t="s">
        <v>1294</v>
      </c>
      <c r="C56" s="2372"/>
      <c r="D56" s="470"/>
      <c r="E56" s="469" t="s">
        <v>1295</v>
      </c>
      <c r="F56" s="2397" t="s">
        <v>1296</v>
      </c>
      <c r="G56" s="2398"/>
      <c r="H56" s="643"/>
      <c r="I56" s="643"/>
      <c r="J56" s="643"/>
      <c r="K56" s="471" t="s">
        <v>1297</v>
      </c>
    </row>
    <row ht="19.15" customHeight="1" r="57" spans="2:13">
      <c r="B57" s="2373" t="s">
        <v>1438</v>
      </c>
      <c r="C57" s="2374"/>
      <c r="D57" s="1144"/>
      <c r="E57" s="1145">
        <v>1000000</v>
      </c>
      <c r="F57" s="2399" t="s">
        <v>1298</v>
      </c>
      <c r="G57" s="2400"/>
      <c r="H57" s="2400"/>
      <c r="I57" s="2400"/>
      <c r="J57" s="2401"/>
      <c r="K57" s="1146" t="s">
        <v>1299</v>
      </c>
    </row>
    <row ht="19.15" customHeight="1" r="58" spans="2:13">
      <c r="B58" s="2373" t="s">
        <v>1439</v>
      </c>
      <c r="C58" s="2374"/>
      <c r="D58" s="1144"/>
      <c r="E58" s="1145">
        <v>690000</v>
      </c>
      <c r="F58" s="2399" t="s">
        <v>1300</v>
      </c>
      <c r="G58" s="2400"/>
      <c r="H58" s="2400"/>
      <c r="I58" s="2400"/>
      <c r="J58" s="2401"/>
      <c r="K58" s="1146" t="s">
        <v>1301</v>
      </c>
    </row>
    <row ht="19.15" customHeight="1" r="59" spans="2:13">
      <c r="B59" s="2373" t="s">
        <v>1440</v>
      </c>
      <c r="C59" s="2374"/>
      <c r="D59" s="1144"/>
      <c r="E59" s="1145">
        <v>10000</v>
      </c>
      <c r="F59" s="2399" t="s">
        <v>1302</v>
      </c>
      <c r="G59" s="2400"/>
      <c r="H59" s="2400"/>
      <c r="I59" s="2400"/>
      <c r="J59" s="2401"/>
      <c r="K59" s="1146" t="s">
        <v>1303</v>
      </c>
    </row>
    <row ht="19.15" customHeight="1" r="60" spans="2:13">
      <c r="B60" s="2375" t="s">
        <v>1445</v>
      </c>
      <c r="C60" s="2376"/>
      <c r="D60" s="1144"/>
      <c r="E60" s="1145">
        <v>289</v>
      </c>
      <c r="F60" s="2408" t="s">
        <v>1304</v>
      </c>
      <c r="G60" s="2409"/>
      <c r="H60" s="2409"/>
      <c r="I60" s="2409"/>
      <c r="J60" s="2410"/>
      <c r="K60" s="1146" t="s">
        <v>1305</v>
      </c>
      <c r="L60" s="644"/>
    </row>
    <row ht="19.15" customHeight="1" r="61" spans="2:13" thickBot="1">
      <c r="B61" s="2377" t="s">
        <v>1290</v>
      </c>
      <c r="C61" s="2378"/>
      <c r="D61" s="2378"/>
      <c r="E61" s="2378"/>
      <c r="F61" s="2378"/>
      <c r="G61" s="2378"/>
      <c r="H61" s="2378"/>
      <c r="I61" s="2378"/>
      <c r="J61" s="2378"/>
      <c r="K61" s="2378"/>
      <c r="L61" s="645"/>
    </row>
    <row ht="25.15" customHeight="1" r="62" spans="2:13" thickTop="1">
      <c r="B62" s="2411" t="s">
        <v>257</v>
      </c>
      <c r="C62" s="2412"/>
      <c r="D62" s="473"/>
      <c r="E62" s="472">
        <f>SUM($E$57:$E$61)</f>
        <v>1700289</v>
      </c>
      <c r="F62" s="958"/>
      <c r="G62" s="2395"/>
      <c r="H62" s="2395"/>
      <c r="I62" s="2395"/>
      <c r="J62" s="2395"/>
      <c r="K62" s="2396"/>
      <c r="L62" s="646"/>
    </row>
    <row ht="16.9" customHeight="1" r="63" spans="2:13">
      <c r="B63" s="462"/>
      <c r="C63" s="467"/>
      <c r="D63" s="467"/>
      <c r="E63" s="467"/>
      <c r="F63" s="467"/>
      <c r="G63" s="467"/>
      <c r="H63" s="467"/>
      <c r="I63" s="467"/>
      <c r="J63" s="467"/>
      <c r="K63" s="467"/>
      <c r="L63" s="644"/>
    </row>
    <row ht="8.45" customHeight="1" r="64" spans="2:13">
      <c r="B64" s="467"/>
      <c r="C64" s="467"/>
      <c r="D64" s="467"/>
      <c r="E64" s="467"/>
      <c r="F64" s="467"/>
      <c r="G64" s="467"/>
      <c r="H64" s="467"/>
      <c r="I64" s="467"/>
      <c r="J64" s="467"/>
      <c r="K64" s="467"/>
      <c r="L64" s="644"/>
    </row>
    <row ht="18" customHeight="1" r="65" spans="2:12" s="516" customFormat="1">
      <c r="B65" s="513"/>
      <c r="C65" s="514"/>
      <c r="D65" s="514"/>
      <c r="E65" s="514"/>
      <c r="F65" s="514"/>
      <c r="G65" s="517"/>
      <c r="H65" s="518"/>
      <c r="I65" s="519"/>
      <c r="J65" s="519"/>
      <c r="K65" s="519"/>
      <c r="L65" s="520"/>
    </row>
    <row ht="18" customHeight="1" r="66" spans="2:12" s="516" customFormat="1">
      <c r="B66" s="521"/>
      <c r="C66" s="521" t="s">
        <v>1450</v>
      </c>
      <c r="D66" s="521"/>
      <c r="E66" s="521"/>
      <c r="F66" s="521"/>
      <c r="G66" s="521"/>
      <c r="H66" s="521"/>
      <c r="I66" s="648" t="s">
        <v>1455</v>
      </c>
      <c r="J66" s="521"/>
      <c r="L66" s="522"/>
    </row>
    <row ht="18" customHeight="1" r="67" spans="2:12" s="516" customFormat="1">
      <c r="B67" s="633"/>
      <c r="C67" s="524" t="s">
        <v>1405</v>
      </c>
      <c r="D67" s="525"/>
      <c r="E67" s="525"/>
      <c r="F67" s="959"/>
      <c r="G67" s="960"/>
      <c r="H67" s="526"/>
      <c r="I67" s="524" t="s">
        <v>1438</v>
      </c>
      <c r="J67" s="525"/>
      <c r="K67" s="527"/>
      <c r="L67" s="637"/>
    </row>
    <row ht="18" customHeight="1" r="68" spans="2:12" s="516" customFormat="1">
      <c r="B68" s="633"/>
      <c r="C68" s="524" t="s">
        <v>1406</v>
      </c>
      <c r="D68" s="525"/>
      <c r="E68" s="525"/>
      <c r="F68" s="959"/>
      <c r="G68" s="960"/>
      <c r="H68" s="526"/>
      <c r="I68" s="524" t="s">
        <v>1439</v>
      </c>
      <c r="J68" s="525"/>
      <c r="K68" s="527"/>
      <c r="L68" s="637"/>
    </row>
    <row ht="18" customHeight="1" r="69" spans="2:12" s="516" customFormat="1">
      <c r="B69" s="633"/>
      <c r="C69" s="524" t="s">
        <v>1407</v>
      </c>
      <c r="D69" s="525"/>
      <c r="E69" s="525"/>
      <c r="F69" s="959"/>
      <c r="G69" s="960"/>
      <c r="H69" s="526"/>
      <c r="I69" s="524" t="s">
        <v>1440</v>
      </c>
      <c r="J69" s="525"/>
      <c r="K69" s="527"/>
      <c r="L69" s="637"/>
    </row>
    <row ht="18" customHeight="1" r="70" spans="2:12" s="516" customFormat="1">
      <c r="B70" s="633"/>
      <c r="C70" s="528" t="s">
        <v>1408</v>
      </c>
      <c r="D70" s="529"/>
      <c r="E70" s="529"/>
      <c r="F70" s="961"/>
      <c r="G70" s="960"/>
      <c r="H70" s="526"/>
      <c r="I70" s="528" t="s">
        <v>1441</v>
      </c>
      <c r="J70" s="529"/>
      <c r="K70" s="527"/>
      <c r="L70" s="637"/>
    </row>
    <row ht="18" customHeight="1" r="71" spans="2:12" s="516" customFormat="1">
      <c r="B71" s="633"/>
      <c r="C71" s="528" t="s">
        <v>1409</v>
      </c>
      <c r="D71" s="529"/>
      <c r="E71" s="529"/>
      <c r="F71" s="961"/>
      <c r="G71" s="960"/>
      <c r="H71" s="526"/>
      <c r="I71" s="528" t="s">
        <v>1442</v>
      </c>
      <c r="J71" s="529"/>
      <c r="K71" s="527"/>
      <c r="L71" s="637"/>
    </row>
    <row ht="18" customHeight="1" r="72" spans="2:12" s="516" customFormat="1">
      <c r="B72" s="633"/>
      <c r="C72" s="528" t="s">
        <v>1410</v>
      </c>
      <c r="D72" s="529"/>
      <c r="E72" s="529"/>
      <c r="F72" s="961"/>
      <c r="G72" s="960"/>
      <c r="H72" s="526"/>
      <c r="I72" s="528" t="s">
        <v>1443</v>
      </c>
      <c r="J72" s="529"/>
      <c r="K72" s="527"/>
      <c r="L72" s="637"/>
    </row>
    <row ht="18" customHeight="1" r="73" spans="2:12" s="516" customFormat="1">
      <c r="B73" s="633"/>
      <c r="C73" s="528" t="s">
        <v>1412</v>
      </c>
      <c r="D73" s="529"/>
      <c r="E73" s="529"/>
      <c r="F73" s="961"/>
      <c r="G73" s="960"/>
      <c r="H73" s="526"/>
      <c r="I73" s="528" t="s">
        <v>1444</v>
      </c>
      <c r="J73" s="529"/>
      <c r="K73" s="527"/>
      <c r="L73" s="637"/>
    </row>
    <row ht="18" customHeight="1" r="74" spans="2:12">
      <c r="B74" s="633"/>
      <c r="C74" s="528" t="s">
        <v>1414</v>
      </c>
      <c r="D74" s="529"/>
      <c r="E74" s="529"/>
      <c r="F74" s="961"/>
      <c r="G74" s="960"/>
      <c r="H74" s="526"/>
      <c r="I74" s="528" t="s">
        <v>1445</v>
      </c>
      <c r="J74" s="529"/>
      <c r="K74" s="527"/>
      <c r="L74" s="637"/>
    </row>
    <row ht="18" customHeight="1" r="75" spans="2:12">
      <c r="B75" s="633"/>
      <c r="C75" s="528" t="s">
        <v>1416</v>
      </c>
      <c r="D75" s="529"/>
      <c r="E75" s="529"/>
      <c r="F75" s="961"/>
      <c r="G75" s="644"/>
      <c r="I75" s="636"/>
    </row>
    <row ht="18" customHeight="1" r="76" spans="2:12">
      <c r="B76" s="633"/>
      <c r="C76" s="528" t="s">
        <v>1418</v>
      </c>
      <c r="D76" s="529"/>
      <c r="E76" s="529"/>
      <c r="F76" s="961"/>
      <c r="G76" s="644"/>
      <c r="I76" s="530"/>
    </row>
    <row ht="18" customHeight="1" r="77" spans="2:12">
      <c r="B77" s="633"/>
      <c r="C77" s="528" t="s">
        <v>1420</v>
      </c>
      <c r="D77" s="529"/>
      <c r="E77" s="529"/>
      <c r="F77" s="961"/>
      <c r="G77" s="644"/>
      <c r="I77" s="530"/>
    </row>
    <row ht="18" customHeight="1" r="78" spans="2:12">
      <c r="B78" s="633"/>
      <c r="C78" s="528" t="s">
        <v>1422</v>
      </c>
      <c r="D78" s="529"/>
      <c r="E78" s="529"/>
      <c r="F78" s="961"/>
      <c r="G78" s="644"/>
      <c r="I78" s="530"/>
    </row>
    <row ht="18" customHeight="1" r="79" spans="2:12">
      <c r="B79" s="633"/>
      <c r="C79" s="528" t="s">
        <v>1424</v>
      </c>
      <c r="D79" s="529"/>
      <c r="E79" s="529"/>
      <c r="F79" s="961"/>
      <c r="G79" s="644"/>
      <c r="I79" s="530"/>
    </row>
    <row ht="18" customHeight="1" r="80" spans="2:12">
      <c r="B80" s="633"/>
      <c r="C80" s="528" t="s">
        <v>1426</v>
      </c>
      <c r="D80" s="529"/>
      <c r="E80" s="529"/>
      <c r="F80" s="961"/>
      <c r="G80" s="644"/>
      <c r="I80" s="530"/>
    </row>
    <row ht="18" customHeight="1" r="81" spans="1:11">
      <c r="B81" s="633"/>
      <c r="C81" s="528" t="s">
        <v>1428</v>
      </c>
      <c r="D81" s="529"/>
      <c r="E81" s="529"/>
      <c r="F81" s="961"/>
      <c r="G81" s="644"/>
      <c r="I81" s="530"/>
    </row>
    <row ht="18" customHeight="1" r="82" spans="1:11">
      <c r="B82" s="633"/>
      <c r="C82" s="528" t="s">
        <v>1430</v>
      </c>
      <c r="D82" s="529"/>
      <c r="E82" s="529"/>
      <c r="F82" s="961"/>
      <c r="G82" s="644"/>
      <c r="I82" s="530"/>
    </row>
    <row ht="18" customHeight="1" r="83" spans="1:11">
      <c r="B83" s="633"/>
      <c r="C83" s="528" t="s">
        <v>1432</v>
      </c>
      <c r="D83" s="529"/>
      <c r="E83" s="529"/>
      <c r="F83" s="961"/>
      <c r="G83" s="644"/>
      <c r="I83" s="530"/>
    </row>
    <row ht="18" customHeight="1" r="84" spans="1:11">
      <c r="B84" s="633"/>
      <c r="C84" s="528" t="s">
        <v>1434</v>
      </c>
      <c r="D84" s="529"/>
      <c r="E84" s="529"/>
      <c r="F84" s="961"/>
      <c r="G84" s="644"/>
      <c r="I84" s="530"/>
    </row>
    <row ht="18" customHeight="1" r="85" spans="1:11">
      <c r="B85" s="633"/>
      <c r="C85" s="528" t="s">
        <v>1436</v>
      </c>
      <c r="D85" s="529"/>
      <c r="E85" s="529"/>
      <c r="F85" s="961"/>
      <c r="G85" s="644"/>
      <c r="I85" s="530"/>
    </row>
    <row r="86" spans="1:11">
      <c r="B86" s="633"/>
      <c r="C86" s="528" t="s">
        <v>1437</v>
      </c>
      <c r="D86" s="529"/>
      <c r="E86" s="529"/>
      <c r="F86" s="961"/>
      <c r="G86" s="644"/>
      <c r="I86" s="530"/>
    </row>
    <row ht="19.5" customHeight="1" r="87" spans="1:11" s="475" customFormat="1" thickBot="1">
      <c r="A87" s="474"/>
      <c r="B87" s="468" t="s">
        <v>1456</v>
      </c>
      <c r="C87" s="476"/>
      <c r="D87" s="476"/>
      <c r="E87" s="476"/>
      <c r="F87" s="476"/>
      <c r="G87" s="476"/>
    </row>
    <row ht="19.5" customHeight="1" r="88" spans="1:11" s="475" customFormat="1">
      <c r="A88" s="474"/>
      <c r="B88" s="2416" t="s">
        <v>1307</v>
      </c>
      <c r="C88" s="2417"/>
      <c r="D88" s="477"/>
      <c r="E88" s="2421" t="s">
        <v>1308</v>
      </c>
      <c r="F88" s="2421"/>
      <c r="G88" s="2421"/>
      <c r="H88" s="2421"/>
      <c r="I88" s="2421"/>
      <c r="J88" s="2421"/>
      <c r="K88" s="2422"/>
    </row>
    <row ht="19.5" customHeight="1" r="89" spans="1:11" s="475" customFormat="1">
      <c r="A89" s="474"/>
      <c r="B89" s="2418"/>
      <c r="C89" s="2003"/>
      <c r="D89" s="478"/>
      <c r="E89" s="478"/>
      <c r="F89" s="542"/>
      <c r="G89" s="638"/>
      <c r="H89" s="2423" t="s">
        <v>1309</v>
      </c>
      <c r="I89" s="2424"/>
      <c r="J89" s="2423" t="s">
        <v>1310</v>
      </c>
      <c r="K89" s="2425"/>
    </row>
    <row ht="19.5" customHeight="1" r="90" spans="1:11" s="475" customFormat="1" thickBot="1">
      <c r="A90" s="474"/>
      <c r="B90" s="2419"/>
      <c r="C90" s="2420"/>
      <c r="D90" s="479"/>
      <c r="E90" s="480" t="s">
        <v>1311</v>
      </c>
      <c r="F90" s="2379" t="s">
        <v>1312</v>
      </c>
      <c r="G90" s="2380"/>
      <c r="H90" s="480" t="s">
        <v>1311</v>
      </c>
      <c r="I90" s="480" t="s">
        <v>1312</v>
      </c>
      <c r="J90" s="480" t="s">
        <v>1311</v>
      </c>
      <c r="K90" s="481" t="s">
        <v>1312</v>
      </c>
    </row>
    <row ht="19.5" customHeight="1" r="91" spans="1:11" s="475" customFormat="1">
      <c r="A91" s="474"/>
      <c r="B91" s="482" t="s">
        <v>1313</v>
      </c>
      <c r="C91" s="483" t="s">
        <v>1446</v>
      </c>
      <c r="D91" s="484"/>
      <c r="E91" s="975">
        <f>SUMIFS($G$10:$G$50,$C$10:$C$50,C91)</f>
        <v>1800000</v>
      </c>
      <c r="F91" s="2381"/>
      <c r="G91" s="2382"/>
      <c r="H91" s="485">
        <f>SUMIFS($G$10:$G$50,$C$10:$C$50,C91,$D$10:$D$50,"&gt;=4")</f>
        <v>1800000</v>
      </c>
      <c r="I91" s="486"/>
      <c r="J91" s="487">
        <f>SUMIFS($G$10:$G$50,$C$10:$C$50,C91,$D$10:$D$50,"&lt;=3")</f>
        <v>0</v>
      </c>
      <c r="K91" s="488"/>
    </row>
    <row ht="19.5" customHeight="1" r="92" spans="1:11" s="475" customFormat="1">
      <c r="A92" s="474"/>
      <c r="B92" s="489"/>
      <c r="C92" s="490" t="s">
        <v>1448</v>
      </c>
      <c r="D92" s="490"/>
      <c r="E92" s="491">
        <f>SUMIFS($G$10:$G$50,$C$10:$C$50,C92)</f>
        <v>4800000</v>
      </c>
      <c r="F92" s="2383"/>
      <c r="G92" s="2384"/>
      <c r="H92" s="491">
        <f>SUMIFS($G$10:$G$50,$C$10:$C$50,C92,$D$10:$D$50,"&gt;=4")</f>
        <v>4800000</v>
      </c>
      <c r="I92" s="492"/>
      <c r="J92" s="493">
        <f>SUMIFS($G$10:$G$50,$C$10:$C$50,C92,$D$10:$D$50,"&lt;=3")</f>
        <v>0</v>
      </c>
      <c r="K92" s="494"/>
    </row>
    <row ht="19.5" customHeight="1" r="93" spans="1:11" s="475" customFormat="1" thickBot="1">
      <c r="A93" s="474"/>
      <c r="B93" s="495"/>
      <c r="C93" s="496" t="s">
        <v>1449</v>
      </c>
      <c r="D93" s="497"/>
      <c r="E93" s="498">
        <f>SUMIFS($G$10:$G$50,$C$10:$C$50,C93)</f>
        <v>20290</v>
      </c>
      <c r="F93" s="2383"/>
      <c r="G93" s="2384"/>
      <c r="H93" s="498">
        <f>SUMIFS($G$10:$G$50,$C$10:$C$50,C93,$D$10:$D$50,"&gt;=4")</f>
        <v>20170</v>
      </c>
      <c r="I93" s="499"/>
      <c r="J93" s="500">
        <f>SUMIFS($G$10:$G$50,$C$10:$C$50,C93,$D$10:$D$50,"&lt;=3")</f>
        <v>120</v>
      </c>
      <c r="K93" s="501"/>
    </row>
    <row ht="19.5" customHeight="1" r="94" spans="1:11" s="475" customFormat="1">
      <c r="A94" s="474"/>
      <c r="B94" s="482" t="s">
        <v>1276</v>
      </c>
      <c r="C94" s="483" t="s">
        <v>1408</v>
      </c>
      <c r="D94" s="483"/>
      <c r="E94" s="486"/>
      <c r="F94" s="2385">
        <f>SUMIFS($H$10:$H$50,$C$10:$C$50,C94)</f>
        <v>2550000</v>
      </c>
      <c r="G94" s="2386"/>
      <c r="H94" s="486"/>
      <c r="I94" s="502">
        <f>SUMIFS($H$10:$H$50,$C$10:$C$50,C94,$D$10:$D$50,"&gt;=4")</f>
        <v>2400000</v>
      </c>
      <c r="J94" s="486"/>
      <c r="K94" s="503">
        <f>SUMIFS($H$10:$H$39,$C$10:$C$39,C94,$D$10:$D$39,"&lt;=3")</f>
        <v>0</v>
      </c>
    </row>
    <row ht="19.5" customHeight="1" r="95" spans="1:11" s="475" customFormat="1" thickBot="1">
      <c r="A95" s="474"/>
      <c r="B95" s="495"/>
      <c r="C95" s="496" t="s">
        <v>1409</v>
      </c>
      <c r="D95" s="496"/>
      <c r="E95" s="499"/>
      <c r="F95" s="2387">
        <f>SUMIFS($H$10:$H$50,$C$10:$C$50,C95)</f>
        <v>100000</v>
      </c>
      <c r="G95" s="2388"/>
      <c r="H95" s="499"/>
      <c r="I95" s="504">
        <f>SUMIFS($H$10:$H$50,$C$10:$C$50,C95,$D$10:$D$50,"&gt;=4")</f>
        <v>100000</v>
      </c>
      <c r="J95" s="499"/>
      <c r="K95" s="505">
        <f>SUMIFS($H$10:$H$39,$C$10:$C$39,C95,$D$10:$D$39,"&lt;=3")</f>
        <v>0</v>
      </c>
    </row>
    <row ht="19.5" customHeight="1" r="96" spans="1:11" s="475" customFormat="1">
      <c r="A96" s="474"/>
      <c r="B96" s="482" t="s">
        <v>1314</v>
      </c>
      <c r="C96" s="483" t="s">
        <v>1410</v>
      </c>
      <c r="D96" s="483"/>
      <c r="E96" s="486"/>
      <c r="F96" s="2385">
        <f>SUMIFS($H$10:$H$50,$C$10:$C$50,C96)</f>
        <v>250000</v>
      </c>
      <c r="G96" s="2386"/>
      <c r="H96" s="486"/>
      <c r="I96" s="506">
        <f>SUMIFS($H$10:$H$50,$C$10:$C$50,C96,$D$10:$D$50,"&gt;=4")</f>
        <v>250000</v>
      </c>
      <c r="J96" s="486"/>
      <c r="K96" s="507">
        <f>SUMIFS($H$10:$H$39,$C$10:$C$39,C96,$D$10:$D$39,"&lt;=3")</f>
        <v>0</v>
      </c>
    </row>
    <row ht="19.5" customHeight="1" r="97" spans="1:15" s="475" customFormat="1">
      <c r="A97" s="474"/>
      <c r="B97" s="489"/>
      <c r="C97" s="490" t="s">
        <v>1411</v>
      </c>
      <c r="D97" s="490"/>
      <c r="E97" s="492"/>
      <c r="F97" s="2389">
        <f>SUMIFS($H$10:$H$50,$C$10:$C$50,C97)</f>
        <v>655000</v>
      </c>
      <c r="G97" s="2390"/>
      <c r="H97" s="492"/>
      <c r="I97" s="491">
        <f>SUMIFS($H$10:$H$50,$C$10:$C$50,C97,$D$10:$D$50,"&gt;=4")</f>
        <v>405000</v>
      </c>
      <c r="J97" s="492"/>
      <c r="K97" s="508">
        <f>SUMIFS($H$10:$H$39,$C$10:$C$39,C97,$D$10:$D$39,"&lt;=3")</f>
        <v>250000</v>
      </c>
    </row>
    <row ht="19.5" customHeight="1" r="98" spans="1:15" s="475" customFormat="1">
      <c r="A98" s="474"/>
      <c r="B98" s="489"/>
      <c r="C98" s="490" t="s">
        <v>1413</v>
      </c>
      <c r="D98" s="490"/>
      <c r="E98" s="492"/>
      <c r="F98" s="2389">
        <f>SUMIFS($H$10:$H$50,$C$10:$C$50,C98)</f>
        <v>120000</v>
      </c>
      <c r="G98" s="2390"/>
      <c r="H98" s="492"/>
      <c r="I98" s="491">
        <f>SUMIFS($H$10:$H$50,$C$10:$C$50,C98,$D$10:$D$50,"&gt;=4")</f>
        <v>80000</v>
      </c>
      <c r="J98" s="492"/>
      <c r="K98" s="508">
        <f>SUMIFS($H$10:$H$39,$C$10:$C$39,C98,$D$10:$D$39,"&lt;=3")</f>
        <v>40000</v>
      </c>
    </row>
    <row ht="19.5" customHeight="1" r="99" spans="1:15" s="475" customFormat="1">
      <c r="A99" s="474"/>
      <c r="B99" s="489"/>
      <c r="C99" s="490" t="s">
        <v>1415</v>
      </c>
      <c r="D99" s="490"/>
      <c r="E99" s="492"/>
      <c r="F99" s="2389">
        <f>SUMIFS($H$10:$H$50,$C$10:$C$50,C99)</f>
        <v>380000</v>
      </c>
      <c r="G99" s="2390"/>
      <c r="H99" s="492"/>
      <c r="I99" s="491">
        <f>SUMIFS($H$10:$H$50,$C$10:$C$50,C99,$D$10:$D$50,"&gt;=4")</f>
        <v>180000</v>
      </c>
      <c r="J99" s="492"/>
      <c r="K99" s="508">
        <f>SUMIFS($H$10:$H$39,$C$10:$C$39,C99,$D$10:$D$39,"&lt;=3")</f>
        <v>200000</v>
      </c>
    </row>
    <row ht="19.5" customHeight="1" r="100" spans="1:15" s="475" customFormat="1">
      <c r="A100" s="474"/>
      <c r="B100" s="489"/>
      <c r="C100" s="490" t="s">
        <v>1417</v>
      </c>
      <c r="D100" s="490"/>
      <c r="E100" s="492"/>
      <c r="F100" s="2389">
        <f>SUMIFS($H$10:$H$50,$C$10:$C$50,C100)</f>
        <v>400000</v>
      </c>
      <c r="G100" s="2390"/>
      <c r="H100" s="492"/>
      <c r="I100" s="491">
        <f>SUMIFS($H$10:$H$50,$C$10:$C$50,C100,$D$10:$D$50,"&gt;=4")</f>
        <v>400000</v>
      </c>
      <c r="J100" s="492"/>
      <c r="K100" s="508">
        <f>SUMIFS($H$10:$H$39,$C$10:$C$39,C100,$D$10:$D$39,"&lt;=3")</f>
        <v>0</v>
      </c>
    </row>
    <row ht="19.5" customHeight="1" r="101" spans="1:15" s="475" customFormat="1">
      <c r="A101" s="474"/>
      <c r="B101" s="489"/>
      <c r="C101" s="490" t="s">
        <v>1419</v>
      </c>
      <c r="D101" s="490"/>
      <c r="E101" s="492"/>
      <c r="F101" s="2389">
        <f>SUMIFS($H$10:$H$50,$C$10:$C$50,C101)</f>
        <v>30000</v>
      </c>
      <c r="G101" s="2390"/>
      <c r="H101" s="492"/>
      <c r="I101" s="491">
        <f>SUMIFS($H$10:$H$50,$C$10:$C$50,C101,$D$10:$D$50,"&gt;=4")</f>
        <v>30000</v>
      </c>
      <c r="J101" s="492"/>
      <c r="K101" s="508">
        <f>SUMIFS($H$10:$H$39,$C$10:$C$39,C101,$D$10:$D$39,"&lt;=3")</f>
        <v>0</v>
      </c>
    </row>
    <row ht="19.5" customHeight="1" r="102" spans="1:15" s="475" customFormat="1">
      <c r="A102" s="474"/>
      <c r="B102" s="489"/>
      <c r="C102" s="490" t="s">
        <v>1421</v>
      </c>
      <c r="D102" s="490"/>
      <c r="E102" s="492"/>
      <c r="F102" s="2389">
        <f>SUMIFS($H$10:$H$50,$C$10:$C$50,C102)</f>
        <v>100000</v>
      </c>
      <c r="G102" s="2390"/>
      <c r="H102" s="492"/>
      <c r="I102" s="491">
        <f>SUMIFS($H$10:$H$50,$C$10:$C$50,C102,$D$10:$D$50,"&gt;=4")</f>
        <v>0</v>
      </c>
      <c r="J102" s="492"/>
      <c r="K102" s="508">
        <f>SUMIFS($H$10:$H$39,$C$10:$C$39,C102,$D$10:$D$39,"&lt;=3")</f>
        <v>100000</v>
      </c>
    </row>
    <row ht="19.5" customHeight="1" r="103" spans="1:15" s="475" customFormat="1">
      <c r="A103" s="474"/>
      <c r="B103" s="489"/>
      <c r="C103" s="490" t="s">
        <v>1423</v>
      </c>
      <c r="D103" s="490"/>
      <c r="E103" s="492"/>
      <c r="F103" s="2389">
        <f>SUMIFS($H$10:$H$50,$C$10:$C$50,C103)</f>
        <v>0</v>
      </c>
      <c r="G103" s="2390"/>
      <c r="H103" s="492"/>
      <c r="I103" s="491">
        <f>SUMIFS($H$10:$H$50,$C$10:$C$50,C103,$D$10:$D$50,"&gt;=4")</f>
        <v>0</v>
      </c>
      <c r="J103" s="492"/>
      <c r="K103" s="508">
        <f>SUMIFS($H$10:$H$39,$C$10:$C$39,C103,$D$10:$D$39,"&lt;=3")</f>
        <v>0</v>
      </c>
    </row>
    <row ht="19.5" customHeight="1" r="104" spans="1:15" s="475" customFormat="1">
      <c r="A104" s="474"/>
      <c r="B104" s="489"/>
      <c r="C104" s="490" t="s">
        <v>1425</v>
      </c>
      <c r="D104" s="490"/>
      <c r="E104" s="492"/>
      <c r="F104" s="2389">
        <f>SUMIFS($H$10:$H$50,$C$10:$C$50,C104)</f>
        <v>60000</v>
      </c>
      <c r="G104" s="2390"/>
      <c r="H104" s="492"/>
      <c r="I104" s="491">
        <f>SUMIFS($H$10:$H$50,$C$10:$C$50,C104,$D$10:$D$50,"&gt;=4")</f>
        <v>60000</v>
      </c>
      <c r="J104" s="492"/>
      <c r="K104" s="508">
        <f>SUMIFS($H$10:$H$39,$C$10:$C$39,C104,$D$10:$D$39,"&lt;=3")</f>
        <v>0</v>
      </c>
    </row>
    <row ht="19.5" customHeight="1" r="105" spans="1:15" s="475" customFormat="1">
      <c r="A105" s="474"/>
      <c r="B105" s="489"/>
      <c r="C105" s="490" t="s">
        <v>1427</v>
      </c>
      <c r="D105" s="490"/>
      <c r="E105" s="492"/>
      <c r="F105" s="2389">
        <f>SUMIFS($H$10:$H$50,$C$10:$C$50,C105)</f>
        <v>50001</v>
      </c>
      <c r="G105" s="2390"/>
      <c r="H105" s="492"/>
      <c r="I105" s="491">
        <f>SUMIFS($H$10:$H$50,$C$10:$C$50,C105,$D$10:$D$50,"&gt;=4")</f>
        <v>0</v>
      </c>
      <c r="J105" s="492"/>
      <c r="K105" s="508">
        <f>SUMIFS($H$10:$H$39,$C$10:$C$39,C105,$D$10:$D$39,"&lt;=3")</f>
        <v>50001</v>
      </c>
    </row>
    <row ht="19.5" customHeight="1" r="106" spans="1:15" s="475" customFormat="1">
      <c r="A106" s="474"/>
      <c r="B106" s="489"/>
      <c r="C106" s="490" t="s">
        <v>1429</v>
      </c>
      <c r="D106" s="490"/>
      <c r="E106" s="492"/>
      <c r="F106" s="2389">
        <f>SUMIFS($H$10:$H$50,$C$10:$C$50,C106)</f>
        <v>0</v>
      </c>
      <c r="G106" s="2390"/>
      <c r="H106" s="492"/>
      <c r="I106" s="491">
        <f>SUMIFS($H$10:$H$50,$C$10:$C$50,C106,$D$10:$D$50,"&gt;=4")</f>
        <v>0</v>
      </c>
      <c r="J106" s="492"/>
      <c r="K106" s="508">
        <f>SUMIFS($H$10:$H$39,$C$10:$C$39,C106,$D$10:$D$39,"&lt;=3")</f>
        <v>0</v>
      </c>
    </row>
    <row ht="19.5" customHeight="1" r="107" spans="1:15" s="475" customFormat="1">
      <c r="A107" s="474"/>
      <c r="B107" s="489"/>
      <c r="C107" s="490" t="s">
        <v>1431</v>
      </c>
      <c r="D107" s="490"/>
      <c r="E107" s="492"/>
      <c r="F107" s="2389">
        <f>SUMIFS($H$10:$H$50,$C$10:$C$50,C107)</f>
        <v>2000</v>
      </c>
      <c r="G107" s="2390"/>
      <c r="H107" s="492"/>
      <c r="I107" s="491">
        <f>SUMIFS($H$10:$H$50,$C$10:$C$50,C107,$D$10:$D$50,"&gt;=4")</f>
        <v>0</v>
      </c>
      <c r="J107" s="492"/>
      <c r="K107" s="508">
        <f>SUMIFS($H$10:$H$39,$C$10:$C$39,C107,$D$10:$D$39,"&lt;=3")</f>
        <v>2000</v>
      </c>
    </row>
    <row ht="19.5" customHeight="1" r="108" spans="1:15" s="475" customFormat="1">
      <c r="A108" s="474"/>
      <c r="B108" s="489"/>
      <c r="C108" s="490" t="s">
        <v>1433</v>
      </c>
      <c r="D108" s="490"/>
      <c r="E108" s="492"/>
      <c r="F108" s="2389">
        <f>SUMIFS($H$10:$H$50,$C$10:$C$50,C108)</f>
        <v>50000</v>
      </c>
      <c r="G108" s="2390"/>
      <c r="H108" s="492"/>
      <c r="I108" s="491">
        <f>SUMIFS($H$10:$H$50,$C$10:$C$50,C108,$D$10:$D$50,"&gt;=4")</f>
        <v>0</v>
      </c>
      <c r="J108" s="492"/>
      <c r="K108" s="508">
        <f>SUMIFS($H$10:$H$39,$C$10:$C$39,C108,$D$10:$D$39,"&lt;=3")</f>
        <v>50000</v>
      </c>
    </row>
    <row ht="19.5" customHeight="1" r="109" spans="1:15" s="475" customFormat="1">
      <c r="A109" s="474"/>
      <c r="B109" s="489"/>
      <c r="C109" s="490" t="s">
        <v>1435</v>
      </c>
      <c r="D109" s="490"/>
      <c r="E109" s="492"/>
      <c r="F109" s="2389">
        <f>SUMIFS($H$10:$H$50,$C$10:$C$50,C109)</f>
        <v>100000</v>
      </c>
      <c r="G109" s="2390"/>
      <c r="H109" s="492"/>
      <c r="I109" s="491">
        <f>SUMIFS($H$10:$H$50,$C$10:$C$50,C109,$D$10:$D$50,"&gt;=4")</f>
        <v>0</v>
      </c>
      <c r="J109" s="492"/>
      <c r="K109" s="508">
        <f>SUMIFS($H$10:$H$39,$C$10:$C$39,C109,$D$10:$D$39,"&lt;=3")</f>
        <v>100000</v>
      </c>
    </row>
    <row ht="19.5" customHeight="1" r="110" spans="1:15" s="475" customFormat="1" thickBot="1">
      <c r="A110" s="474"/>
      <c r="B110" s="495"/>
      <c r="C110" s="496" t="s">
        <v>1437</v>
      </c>
      <c r="D110" s="496"/>
      <c r="E110" s="499"/>
      <c r="F110" s="2387">
        <f>SUMIFS($H$10:$H$50,$C$10:$C$50,C110)</f>
        <v>73000</v>
      </c>
      <c r="G110" s="2388"/>
      <c r="H110" s="499"/>
      <c r="I110" s="504">
        <f>SUMIFS($H$10:$H$50,$C$10:$C$50,C110,$D$10:$D$50,"&gt;=4")</f>
        <v>0</v>
      </c>
      <c r="J110" s="499"/>
      <c r="K110" s="505">
        <f>SUMIFS($H$10:$H$39,$C$10:$C$39,C110,$D$10:$D$39,"&lt;=3")</f>
        <v>50000</v>
      </c>
    </row>
    <row ht="19.5" customHeight="1" r="111" spans="1:15" s="475" customFormat="1" thickBot="1">
      <c r="A111" s="474"/>
      <c r="B111" s="495" t="s">
        <v>1315</v>
      </c>
      <c r="C111" s="497" t="s">
        <v>1316</v>
      </c>
      <c r="D111" s="497"/>
      <c r="E111" s="509"/>
      <c r="F111" s="2404">
        <f>'金銭出納簿（今年度）（参考）'!$I$51</f>
        <v>1700289</v>
      </c>
      <c r="G111" s="2405"/>
      <c r="H111" s="509"/>
      <c r="I111" s="977"/>
      <c r="J111" s="509"/>
      <c r="K111" s="639">
        <f>'金銭出納簿（今年度）（参考）'!$I$51</f>
        <v>1700289</v>
      </c>
    </row>
    <row ht="24.6" customHeight="1" r="112" spans="1:15" s="475" customFormat="1" thickBot="1">
      <c r="A112" s="474"/>
      <c r="B112" s="2369" t="s">
        <v>1317</v>
      </c>
      <c r="C112" s="2370"/>
      <c r="D112" s="510"/>
      <c r="E112" s="511">
        <f>SUM(E91:E93)</f>
        <v>6620290</v>
      </c>
      <c r="F112" s="2391">
        <f>SUM(F94:G111)</f>
        <v>6620290</v>
      </c>
      <c r="G112" s="2392"/>
      <c r="H112" s="511">
        <f>SUM(H91:H93)</f>
        <v>6620170</v>
      </c>
      <c r="I112" s="511">
        <f>SUM(I94:I111)</f>
        <v>3905000</v>
      </c>
      <c r="J112" s="511">
        <f>SUM(J91:J93)</f>
        <v>120</v>
      </c>
      <c r="K112" s="640">
        <f>SUM(K94:K111)</f>
        <v>2542290</v>
      </c>
      <c r="N112" s="474"/>
      <c r="O112" s="512"/>
    </row>
    <row ht="18.75" r="113" spans="2:12">
      <c r="B113" s="513"/>
      <c r="C113" s="514"/>
      <c r="D113" s="514"/>
      <c r="E113" s="514"/>
      <c r="F113" s="514"/>
      <c r="G113" s="515"/>
      <c r="H113" s="475"/>
      <c r="I113" s="475"/>
      <c r="J113" s="475"/>
      <c r="K113" s="475"/>
      <c r="L113" s="475"/>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type="none"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sheetViews>
    <sheetView zoomScale="69" workbookViewId="0" showZeros="0" view="pageBreakPreview" zoomScaleNormal="100" zoomScaleSheetLayoutView="100">
      <selection pane="topLeft" activeCell="G5" sqref="G5"/>
    </sheetView>
  </sheetViews>
  <sheetFormatPr baseColWidth="8" defaultColWidth="9" defaultRowHeight="16"/>
  <cols>
    <col min="1" max="1" width="1.25" style="456" customWidth="1"/>
    <col min="2" max="2" width="16.375" style="456" customWidth="1"/>
    <col min="3" max="3" width="20.5" style="456" customWidth="1"/>
    <col min="4" max="4" width="6.625" style="456" hidden="1" customWidth="1"/>
    <col min="5" max="5" width="28.5" style="456" customWidth="1"/>
    <col min="6" max="6" width="7.75" style="456" customWidth="1"/>
    <col min="7" max="12" width="20.5" style="456" customWidth="1"/>
    <col min="13" max="13" width="10.875" style="456" customWidth="1"/>
    <col min="14" max="23" width="2.875" style="456" customWidth="1"/>
    <col min="24" max="16384" width="9" style="456" customWidth="1"/>
  </cols>
  <sheetData>
    <row ht="17.25" customHeight="1" r="1" spans="2:14" s="453" customFormat="1">
      <c r="B1" s="451" t="s">
        <v>2005</v>
      </c>
      <c r="C1" s="452"/>
      <c r="D1" s="452"/>
      <c r="E1" s="452"/>
      <c r="F1" s="452"/>
      <c r="G1" s="452"/>
      <c r="H1" s="452"/>
      <c r="K1" s="454"/>
    </row>
    <row ht="17.25" customHeight="1" r="2" spans="2:14" s="453" customFormat="1">
      <c r="B2" s="451"/>
      <c r="C2" s="452"/>
      <c r="D2" s="452"/>
      <c r="E2" s="452"/>
      <c r="F2" s="452"/>
      <c r="G2" s="452"/>
      <c r="H2" s="452"/>
      <c r="K2" s="454"/>
    </row>
    <row ht="17.25" customHeight="1" r="3" spans="2:14" s="453" customFormat="1">
      <c r="B3" s="451"/>
      <c r="C3" s="641"/>
      <c r="D3" s="635"/>
      <c r="E3" s="635"/>
      <c r="F3" s="635"/>
      <c r="G3" s="1143"/>
      <c r="H3" s="455" t="s">
        <v>1252</v>
      </c>
      <c r="I3" s="455"/>
      <c r="K3" s="454"/>
    </row>
    <row ht="18.75" customHeight="1" r="4" spans="2:14" s="453" customFormat="1">
      <c r="C4" s="635"/>
      <c r="D4" s="635"/>
      <c r="E4" s="635"/>
      <c r="F4" s="635"/>
      <c r="G4" s="2403" t="s">
        <v>2514</v>
      </c>
      <c r="H4" s="2403"/>
      <c r="I4" s="2403"/>
      <c r="K4" s="454" t="s">
        <v>1253</v>
      </c>
      <c r="L4" s="544" t="str">
        <f>はじめに!D5</f>
        <v>あいうえお集落協定</v>
      </c>
    </row>
    <row ht="18.75" customHeight="1" r="5" spans="2:14" s="453" customFormat="1">
      <c r="B5" s="947" t="s">
        <v>1404</v>
      </c>
      <c r="C5" s="635"/>
      <c r="D5" s="635"/>
      <c r="E5" s="635"/>
      <c r="F5" s="635"/>
      <c r="G5" s="455"/>
      <c r="H5" s="455"/>
      <c r="K5" s="454"/>
      <c r="L5" s="642"/>
    </row>
    <row ht="27" customHeight="1" r="6" spans="2:14" s="453" customFormat="1">
      <c r="B6" s="2406" t="s">
        <v>2440</v>
      </c>
      <c r="C6" s="2406"/>
      <c r="D6" s="2406"/>
      <c r="E6" s="2406"/>
      <c r="F6" s="2406"/>
      <c r="G6" s="2406"/>
      <c r="H6" s="2406"/>
      <c r="I6" s="2406"/>
      <c r="J6" s="2406"/>
      <c r="K6" s="2406"/>
      <c r="L6" s="2406"/>
      <c r="M6" s="2406"/>
      <c r="N6" s="2406"/>
    </row>
    <row ht="32.45" customHeight="1" r="7" spans="2:14" s="453" customFormat="1">
      <c r="B7" s="2406" t="s">
        <v>2439</v>
      </c>
      <c r="C7" s="2406"/>
      <c r="D7" s="2406"/>
      <c r="E7" s="2406"/>
      <c r="F7" s="2406"/>
      <c r="G7" s="2406"/>
      <c r="H7" s="2406"/>
      <c r="I7" s="2406"/>
      <c r="J7" s="2406"/>
      <c r="K7" s="2406"/>
      <c r="L7" s="2406"/>
      <c r="M7" s="2406"/>
      <c r="N7" s="2406"/>
    </row>
    <row ht="28.5" customHeight="1" r="8" spans="2:14" s="453" customFormat="1">
      <c r="B8" s="2407" t="s">
        <v>1363</v>
      </c>
      <c r="C8" s="2407"/>
      <c r="D8" s="2407"/>
      <c r="E8" s="2407"/>
      <c r="F8" s="2407"/>
      <c r="G8" s="2407"/>
      <c r="H8" s="2407"/>
      <c r="I8" s="2407"/>
      <c r="J8" s="2407"/>
      <c r="K8" s="2407"/>
      <c r="L8" s="2407"/>
      <c r="M8" s="2407"/>
      <c r="N8" s="2407"/>
    </row>
    <row ht="23.45" customHeight="1" r="9" spans="2:14">
      <c r="B9" s="948" t="s">
        <v>1254</v>
      </c>
      <c r="C9" s="948" t="s">
        <v>1447</v>
      </c>
      <c r="D9" s="948" t="s">
        <v>1256</v>
      </c>
      <c r="E9" s="949" t="s">
        <v>1451</v>
      </c>
      <c r="F9" s="953" t="s">
        <v>1239</v>
      </c>
      <c r="G9" s="950" t="s">
        <v>1257</v>
      </c>
      <c r="H9" s="951" t="s">
        <v>1258</v>
      </c>
      <c r="I9" s="951" t="s">
        <v>1259</v>
      </c>
      <c r="J9" s="948" t="s">
        <v>1260</v>
      </c>
      <c r="K9" s="948" t="s">
        <v>1452</v>
      </c>
      <c r="L9" s="952" t="s">
        <v>1180</v>
      </c>
      <c r="M9" s="962" t="s">
        <v>1369</v>
      </c>
    </row>
    <row ht="38.45" customHeight="1" r="10" spans="2:14">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ht="19.15" customHeight="1" r="11" spans="2:14">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ht="19.15" customHeight="1" r="12" spans="2:14">
      <c r="B12" s="1141">
        <v>44301</v>
      </c>
      <c r="C12" s="1138" t="s">
        <v>1411</v>
      </c>
      <c r="D12" s="1139">
        <f>MONTH('金銭出納簿（今年度）（参考）'!$B12)</f>
        <v>4</v>
      </c>
      <c r="E12" s="1140" t="s">
        <v>1264</v>
      </c>
      <c r="F12" s="956"/>
      <c r="G12" s="1135"/>
      <c r="H12" s="1136">
        <v>5000</v>
      </c>
      <c r="I12" s="457">
        <f>I11+$G12-$H12</f>
        <v>1795130</v>
      </c>
      <c r="J12" s="1134"/>
      <c r="K12" s="1134"/>
      <c r="L12" s="1133"/>
      <c r="M12" s="963"/>
    </row>
    <row ht="19.5" customHeight="1" r="13" spans="2:14">
      <c r="B13" s="1137">
        <v>44319</v>
      </c>
      <c r="C13" s="1138" t="s">
        <v>1419</v>
      </c>
      <c r="D13" s="1139">
        <f>MONTH('金銭出納簿（今年度）（参考）'!$B13)</f>
        <v>5</v>
      </c>
      <c r="E13" s="1140" t="s">
        <v>1265</v>
      </c>
      <c r="F13" s="955"/>
      <c r="G13" s="1135"/>
      <c r="H13" s="1136">
        <v>30000</v>
      </c>
      <c r="I13" s="457">
        <f>I12+$G13-$H13</f>
        <v>1765130</v>
      </c>
      <c r="J13" s="1134">
        <v>1</v>
      </c>
      <c r="K13" s="1134"/>
      <c r="L13" s="1133"/>
      <c r="M13" s="963"/>
    </row>
    <row ht="36.6" customHeight="1" r="14" spans="2:14">
      <c r="B14" s="1141">
        <v>43985</v>
      </c>
      <c r="C14" s="1138" t="s">
        <v>1411</v>
      </c>
      <c r="D14" s="1139">
        <f>MONTH('金銭出納簿（今年度）（参考）'!$B14)</f>
        <v>6</v>
      </c>
      <c r="E14" s="1140" t="s">
        <v>1266</v>
      </c>
      <c r="F14" s="955"/>
      <c r="G14" s="1135"/>
      <c r="H14" s="1136">
        <v>300000</v>
      </c>
      <c r="I14" s="457">
        <f>I13+$G14-$H14</f>
        <v>1465130</v>
      </c>
      <c r="J14" s="1134">
        <v>2</v>
      </c>
      <c r="K14" s="1134"/>
      <c r="L14" s="1133" t="s">
        <v>1267</v>
      </c>
      <c r="M14" s="963"/>
    </row>
    <row ht="19.5" customHeight="1" r="15" spans="2:14">
      <c r="B15" s="1141">
        <v>43989</v>
      </c>
      <c r="C15" s="1138" t="s">
        <v>1413</v>
      </c>
      <c r="D15" s="1139">
        <f>MONTH('金銭出納簿（今年度）（参考）'!$B15)</f>
        <v>6</v>
      </c>
      <c r="E15" s="1140" t="s">
        <v>1268</v>
      </c>
      <c r="F15" s="955"/>
      <c r="G15" s="1135"/>
      <c r="H15" s="1136">
        <v>60000</v>
      </c>
      <c r="I15" s="457">
        <f>I14+$G15-$H15</f>
        <v>1405130</v>
      </c>
      <c r="J15" s="1134">
        <v>3</v>
      </c>
      <c r="K15" s="1134"/>
      <c r="L15" s="1133"/>
      <c r="M15" s="963"/>
    </row>
    <row ht="19.5" customHeight="1" r="16" spans="2:14">
      <c r="B16" s="1141">
        <v>44013</v>
      </c>
      <c r="C16" s="1138" t="s">
        <v>1415</v>
      </c>
      <c r="D16" s="1139">
        <f>MONTH('金銭出納簿（今年度）（参考）'!$B16)</f>
        <v>7</v>
      </c>
      <c r="E16" s="1140" t="s">
        <v>738</v>
      </c>
      <c r="F16" s="957"/>
      <c r="G16" s="1135"/>
      <c r="H16" s="1136">
        <v>60000</v>
      </c>
      <c r="I16" s="457">
        <f>I15+$G16-$H16</f>
        <v>1345130</v>
      </c>
      <c r="J16" s="1134">
        <v>4</v>
      </c>
      <c r="K16" s="1134"/>
      <c r="L16" s="1133"/>
      <c r="M16" s="963"/>
    </row>
    <row ht="19.5" customHeight="1" r="17" spans="2:13">
      <c r="B17" s="1141">
        <v>44046</v>
      </c>
      <c r="C17" s="1138" t="s">
        <v>1411</v>
      </c>
      <c r="D17" s="1139">
        <f>MONTH('金銭出納簿（今年度）（参考）'!$B17)</f>
        <v>8</v>
      </c>
      <c r="E17" s="1140" t="s">
        <v>1269</v>
      </c>
      <c r="F17" s="955"/>
      <c r="G17" s="1135"/>
      <c r="H17" s="1136">
        <v>100000</v>
      </c>
      <c r="I17" s="457">
        <f>I16+$G17-$H17</f>
        <v>1245130</v>
      </c>
      <c r="J17" s="1134">
        <v>5</v>
      </c>
      <c r="K17" s="1134"/>
      <c r="L17" s="1133"/>
      <c r="M17" s="963"/>
    </row>
    <row ht="19.5" customHeight="1" r="18" spans="2:13">
      <c r="B18" s="1141">
        <v>44051</v>
      </c>
      <c r="C18" s="1138" t="s">
        <v>1410</v>
      </c>
      <c r="D18" s="1142">
        <f>MONTH('金銭出納簿（今年度）（参考）'!$B18)</f>
        <v>8</v>
      </c>
      <c r="E18" s="1140" t="s">
        <v>1270</v>
      </c>
      <c r="F18" s="955"/>
      <c r="G18" s="1135"/>
      <c r="H18" s="1136">
        <v>50000</v>
      </c>
      <c r="I18" s="457">
        <f>I17+$G18-$H18</f>
        <v>1195130</v>
      </c>
      <c r="J18" s="1134">
        <v>6</v>
      </c>
      <c r="K18" s="1134"/>
      <c r="L18" s="1133"/>
      <c r="M18" s="963"/>
    </row>
    <row ht="19.5" customHeight="1" r="19" spans="2:13">
      <c r="B19" s="1141">
        <v>44075</v>
      </c>
      <c r="C19" s="1138" t="s">
        <v>1415</v>
      </c>
      <c r="D19" s="1139">
        <f>MONTH('金銭出納簿（今年度）（参考）'!$B19)</f>
        <v>9</v>
      </c>
      <c r="E19" s="1140" t="s">
        <v>1271</v>
      </c>
      <c r="F19" s="955"/>
      <c r="G19" s="1135"/>
      <c r="H19" s="1136">
        <v>120000</v>
      </c>
      <c r="I19" s="457">
        <f>I18+$G19-$H19</f>
        <v>1075130</v>
      </c>
      <c r="J19" s="1134">
        <v>7</v>
      </c>
      <c r="K19" s="1134"/>
      <c r="L19" s="1133"/>
      <c r="M19" s="963"/>
    </row>
    <row ht="19.5" customHeight="1" r="20" spans="2:13">
      <c r="B20" s="1141">
        <v>44089</v>
      </c>
      <c r="C20" s="1138" t="s">
        <v>1407</v>
      </c>
      <c r="D20" s="1139">
        <f>MONTH('金銭出納簿（今年度）（参考）'!$B20)</f>
        <v>9</v>
      </c>
      <c r="E20" s="1140" t="s">
        <v>1268</v>
      </c>
      <c r="F20" s="955"/>
      <c r="G20" s="1135">
        <v>20000</v>
      </c>
      <c r="H20" s="1136"/>
      <c r="I20" s="457">
        <f>I19+$G20-$H20</f>
        <v>1095130</v>
      </c>
      <c r="J20" s="1134">
        <v>8</v>
      </c>
      <c r="K20" s="1134"/>
      <c r="L20" s="1133"/>
      <c r="M20" s="963"/>
    </row>
    <row ht="19.5" customHeight="1" r="21" spans="2:13">
      <c r="B21" s="1141">
        <v>44099</v>
      </c>
      <c r="C21" s="1138" t="s">
        <v>1417</v>
      </c>
      <c r="D21" s="1139">
        <f>MONTH('金銭出納簿（今年度）（参考）'!$B21)</f>
        <v>9</v>
      </c>
      <c r="E21" s="1140" t="s">
        <v>1272</v>
      </c>
      <c r="F21" s="955"/>
      <c r="G21" s="1135"/>
      <c r="H21" s="1136">
        <v>400000</v>
      </c>
      <c r="I21" s="457">
        <f>I20+$G21-$H21</f>
        <v>695130</v>
      </c>
      <c r="J21" s="1134" t="s">
        <v>1273</v>
      </c>
      <c r="K21" s="1134"/>
      <c r="L21" s="1133"/>
      <c r="M21" s="963"/>
    </row>
    <row ht="19.5" customHeight="1" r="22" spans="2:13">
      <c r="B22" s="1141">
        <v>44105</v>
      </c>
      <c r="C22" s="1138" t="s">
        <v>1407</v>
      </c>
      <c r="D22" s="1139">
        <f>MONTH('金銭出納簿（今年度）（参考）'!$B22)</f>
        <v>10</v>
      </c>
      <c r="E22" s="1140" t="s">
        <v>1263</v>
      </c>
      <c r="F22" s="955"/>
      <c r="G22" s="1135">
        <v>40</v>
      </c>
      <c r="H22" s="1136">
        <v>0</v>
      </c>
      <c r="I22" s="457">
        <f>I21+$G22-$H22</f>
        <v>695170</v>
      </c>
      <c r="J22" s="1134"/>
      <c r="K22" s="1134"/>
      <c r="L22" s="1133"/>
      <c r="M22" s="963"/>
    </row>
    <row ht="19.5" customHeight="1" r="23" spans="2:13">
      <c r="B23" s="1141">
        <v>44105</v>
      </c>
      <c r="C23" s="1138" t="s">
        <v>1425</v>
      </c>
      <c r="D23" s="1139">
        <f>MONTH('金銭出納簿（今年度）（参考）'!$B23)</f>
        <v>10</v>
      </c>
      <c r="E23" s="1140" t="s">
        <v>1274</v>
      </c>
      <c r="F23" s="955"/>
      <c r="G23" s="1135"/>
      <c r="H23" s="1136">
        <v>60000</v>
      </c>
      <c r="I23" s="457">
        <f>I22+$G23-$H23</f>
        <v>635170</v>
      </c>
      <c r="J23" s="1134">
        <v>11</v>
      </c>
      <c r="K23" s="1134"/>
      <c r="L23" s="1133"/>
      <c r="M23" s="963"/>
    </row>
    <row ht="19.5" customHeight="1" r="24" spans="2:13">
      <c r="B24" s="1141">
        <v>44150</v>
      </c>
      <c r="C24" s="1138" t="s">
        <v>1406</v>
      </c>
      <c r="D24" s="1139">
        <f>MONTH('金銭出納簿（今年度）（参考）'!$B24)</f>
        <v>11</v>
      </c>
      <c r="E24" s="1140" t="s">
        <v>1275</v>
      </c>
      <c r="F24" s="955"/>
      <c r="G24" s="1135">
        <v>4800000</v>
      </c>
      <c r="H24" s="1136">
        <v>0</v>
      </c>
      <c r="I24" s="457">
        <f>I23+$G24-$H24</f>
        <v>5435170</v>
      </c>
      <c r="J24" s="1134"/>
      <c r="K24" s="1134"/>
      <c r="L24" s="1133"/>
      <c r="M24" s="963"/>
    </row>
    <row ht="19.5" customHeight="1" r="25" spans="2:13">
      <c r="B25" s="1141">
        <v>44165</v>
      </c>
      <c r="C25" s="1138" t="s">
        <v>1408</v>
      </c>
      <c r="D25" s="1139">
        <f>MONTH('金銭出納簿（今年度）（参考）'!$B25)</f>
        <v>11</v>
      </c>
      <c r="E25" s="1140" t="s">
        <v>1276</v>
      </c>
      <c r="F25" s="955"/>
      <c r="G25" s="1135"/>
      <c r="H25" s="1136">
        <v>2400000</v>
      </c>
      <c r="I25" s="457">
        <f>I24+$G25-$H25</f>
        <v>3035170</v>
      </c>
      <c r="J25" s="1134" t="s">
        <v>1277</v>
      </c>
      <c r="K25" s="1134"/>
      <c r="L25" s="1133"/>
      <c r="M25" s="963"/>
    </row>
    <row ht="19.5" customHeight="1" r="26" spans="2:13">
      <c r="B26" s="1141">
        <v>44530</v>
      </c>
      <c r="C26" s="1138" t="s">
        <v>1409</v>
      </c>
      <c r="D26" s="1139">
        <f>MONTH('金銭出納簿（今年度）（参考）'!$B26)</f>
        <v>11</v>
      </c>
      <c r="E26" s="1140" t="s">
        <v>1276</v>
      </c>
      <c r="F26" s="955"/>
      <c r="G26" s="1135"/>
      <c r="H26" s="1136">
        <v>100000</v>
      </c>
      <c r="I26" s="457">
        <f>I25+$G26-$H26</f>
        <v>2935170</v>
      </c>
      <c r="J26" s="1134" t="s">
        <v>1277</v>
      </c>
      <c r="K26" s="1134"/>
      <c r="L26" s="1133"/>
      <c r="M26" s="963"/>
    </row>
    <row ht="19.5" customHeight="1" r="27" spans="2:13">
      <c r="B27" s="1141">
        <v>44530</v>
      </c>
      <c r="C27" s="1138" t="s">
        <v>1413</v>
      </c>
      <c r="D27" s="1139">
        <f>MONTH('金銭出納簿（今年度）（参考）'!$B27)</f>
        <v>11</v>
      </c>
      <c r="E27" s="1140" t="s">
        <v>1278</v>
      </c>
      <c r="F27" s="955"/>
      <c r="G27" s="1135"/>
      <c r="H27" s="1136">
        <v>20000</v>
      </c>
      <c r="I27" s="457">
        <f>I26+$G27-$H27</f>
        <v>2915170</v>
      </c>
      <c r="J27" s="1134"/>
      <c r="K27" s="1134"/>
      <c r="L27" s="1133"/>
      <c r="M27" s="963"/>
    </row>
    <row ht="19.5" customHeight="1" r="28" spans="2:13">
      <c r="B28" s="1141">
        <v>44166</v>
      </c>
      <c r="C28" s="1138" t="s">
        <v>1410</v>
      </c>
      <c r="D28" s="1139">
        <f>MONTH('金銭出納簿（今年度）（参考）'!$B28)</f>
        <v>12</v>
      </c>
      <c r="E28" s="1140" t="s">
        <v>1276</v>
      </c>
      <c r="F28" s="954"/>
      <c r="G28" s="1135"/>
      <c r="H28" s="1136">
        <v>200000</v>
      </c>
      <c r="I28" s="457">
        <f>I27+$G28-$H28</f>
        <v>2715170</v>
      </c>
      <c r="J28" s="1134" t="s">
        <v>1279</v>
      </c>
      <c r="K28" s="1134"/>
      <c r="L28" s="1133"/>
      <c r="M28" s="963"/>
    </row>
    <row ht="19.5" customHeight="1" r="29" spans="2:13">
      <c r="B29" s="1141">
        <v>44197</v>
      </c>
      <c r="C29" s="1138" t="s">
        <v>1413</v>
      </c>
      <c r="D29" s="1139">
        <f>MONTH('金銭出納簿（今年度）（参考）'!$B29)</f>
        <v>1</v>
      </c>
      <c r="E29" s="1140" t="s">
        <v>1278</v>
      </c>
      <c r="F29" s="955"/>
      <c r="G29" s="1135"/>
      <c r="H29" s="1136">
        <v>40000</v>
      </c>
      <c r="I29" s="457">
        <f>I28+$G29-$H29</f>
        <v>2675170</v>
      </c>
      <c r="J29" s="1134">
        <v>58</v>
      </c>
      <c r="K29" s="1134"/>
      <c r="L29" s="1133"/>
      <c r="M29" s="963"/>
    </row>
    <row ht="19.5" customHeight="1" r="30" spans="2:13">
      <c r="B30" s="1141">
        <v>44208</v>
      </c>
      <c r="C30" s="1138" t="s">
        <v>1411</v>
      </c>
      <c r="D30" s="1139">
        <f>MONTH('金銭出納簿（今年度）（参考）'!$B30)</f>
        <v>1</v>
      </c>
      <c r="E30" s="1140" t="s">
        <v>1280</v>
      </c>
      <c r="F30" s="956"/>
      <c r="G30" s="1135"/>
      <c r="H30" s="1136">
        <v>200000</v>
      </c>
      <c r="I30" s="457">
        <f>I29+$G30-$H30</f>
        <v>2475170</v>
      </c>
      <c r="J30" s="1134">
        <v>59</v>
      </c>
      <c r="K30" s="1134"/>
      <c r="L30" s="1133"/>
      <c r="M30" s="963"/>
    </row>
    <row ht="19.5" customHeight="1" r="31" spans="2:13">
      <c r="B31" s="1141">
        <v>44209</v>
      </c>
      <c r="C31" s="1138" t="s">
        <v>1415</v>
      </c>
      <c r="D31" s="1139">
        <f>MONTH('金銭出納簿（今年度）（参考）'!$B31)</f>
        <v>1</v>
      </c>
      <c r="E31" s="1140" t="s">
        <v>1281</v>
      </c>
      <c r="F31" s="955"/>
      <c r="G31" s="1135"/>
      <c r="H31" s="1136">
        <v>200000</v>
      </c>
      <c r="I31" s="457">
        <f>I30+$G31-$H31</f>
        <v>2275170</v>
      </c>
      <c r="J31" s="1134">
        <v>60</v>
      </c>
      <c r="K31" s="1134"/>
      <c r="L31" s="1133"/>
      <c r="M31" s="963"/>
    </row>
    <row ht="19.5" customHeight="1" r="32" spans="2:13">
      <c r="B32" s="1141">
        <v>44198</v>
      </c>
      <c r="C32" s="1138" t="s">
        <v>1407</v>
      </c>
      <c r="D32" s="1139">
        <f>MONTH('金銭出納簿（今年度）（参考）'!$B32)</f>
        <v>1</v>
      </c>
      <c r="E32" s="1140" t="s">
        <v>1263</v>
      </c>
      <c r="F32" s="955"/>
      <c r="G32" s="1135">
        <v>120</v>
      </c>
      <c r="H32" s="1136"/>
      <c r="I32" s="457">
        <f>I31+$G32-$H32</f>
        <v>2275290</v>
      </c>
      <c r="J32" s="1134"/>
      <c r="K32" s="1134"/>
      <c r="L32" s="1133"/>
      <c r="M32" s="963"/>
    </row>
    <row ht="19.5" customHeight="1" r="33" spans="2:13">
      <c r="B33" s="1141">
        <v>44212</v>
      </c>
      <c r="C33" s="1138" t="s">
        <v>1437</v>
      </c>
      <c r="D33" s="1139">
        <f>MONTH('金銭出納簿（今年度）（参考）'!$B33)</f>
        <v>1</v>
      </c>
      <c r="E33" s="1140" t="s">
        <v>1282</v>
      </c>
      <c r="F33" s="955"/>
      <c r="G33" s="1135"/>
      <c r="H33" s="1136">
        <v>50000</v>
      </c>
      <c r="I33" s="457">
        <f>I32+$G33-$H33</f>
        <v>2225290</v>
      </c>
      <c r="J33" s="1134">
        <v>61</v>
      </c>
      <c r="K33" s="1134"/>
      <c r="L33" s="1133"/>
      <c r="M33" s="963"/>
    </row>
    <row ht="19.5" customHeight="1" r="34" spans="2:13">
      <c r="B34" s="1141">
        <v>44213</v>
      </c>
      <c r="C34" s="1138" t="s">
        <v>1427</v>
      </c>
      <c r="D34" s="1139">
        <f>MONTH('金銭出納簿（今年度）（参考）'!$B34)</f>
        <v>1</v>
      </c>
      <c r="E34" s="1140" t="s">
        <v>1282</v>
      </c>
      <c r="F34" s="957"/>
      <c r="G34" s="1135"/>
      <c r="H34" s="1136">
        <v>50001</v>
      </c>
      <c r="I34" s="457">
        <f>I33+$G34-$H34</f>
        <v>2175289</v>
      </c>
      <c r="J34" s="1134">
        <v>62</v>
      </c>
      <c r="K34" s="1134"/>
      <c r="L34" s="1133"/>
      <c r="M34" s="963"/>
    </row>
    <row ht="19.5" customHeight="1" r="35" spans="2:13">
      <c r="B35" s="1141">
        <v>44228</v>
      </c>
      <c r="C35" s="1138" t="s">
        <v>1431</v>
      </c>
      <c r="D35" s="1139">
        <f>MONTH('金銭出納簿（今年度）（参考）'!$B35)</f>
        <v>2</v>
      </c>
      <c r="E35" s="1140" t="s">
        <v>1284</v>
      </c>
      <c r="F35" s="955"/>
      <c r="G35" s="1135"/>
      <c r="H35" s="1136">
        <v>2000</v>
      </c>
      <c r="I35" s="457">
        <f>I34+$G35-$H35</f>
        <v>2173289</v>
      </c>
      <c r="J35" s="1134">
        <v>63</v>
      </c>
      <c r="K35" s="1134"/>
      <c r="L35" s="1133"/>
      <c r="M35" s="963"/>
    </row>
    <row ht="19.5" customHeight="1" r="36" spans="2:13">
      <c r="B36" s="1141">
        <v>44229</v>
      </c>
      <c r="C36" s="1138" t="s">
        <v>1435</v>
      </c>
      <c r="D36" s="1139">
        <f>MONTH('金銭出納簿（今年度）（参考）'!$B36)</f>
        <v>2</v>
      </c>
      <c r="E36" s="1140" t="s">
        <v>1285</v>
      </c>
      <c r="F36" s="955"/>
      <c r="G36" s="1135"/>
      <c r="H36" s="1136">
        <v>100000</v>
      </c>
      <c r="I36" s="457">
        <f>I35+$G36-$H36</f>
        <v>2073289</v>
      </c>
      <c r="J36" s="1134">
        <v>64</v>
      </c>
      <c r="K36" s="1134"/>
      <c r="L36" s="1133"/>
      <c r="M36" s="963"/>
    </row>
    <row ht="19.5" customHeight="1" r="37" spans="2:13">
      <c r="B37" s="1141">
        <v>44230</v>
      </c>
      <c r="C37" s="1138" t="s">
        <v>1421</v>
      </c>
      <c r="D37" s="1139">
        <f>MONTH('金銭出納簿（今年度）（参考）'!$B37)</f>
        <v>2</v>
      </c>
      <c r="E37" s="1140" t="s">
        <v>1286</v>
      </c>
      <c r="F37" s="955"/>
      <c r="G37" s="1135"/>
      <c r="H37" s="1136">
        <v>100000</v>
      </c>
      <c r="I37" s="457">
        <f>I36+$G37-$H37</f>
        <v>1973289</v>
      </c>
      <c r="J37" s="1134">
        <v>65</v>
      </c>
      <c r="K37" s="1134"/>
      <c r="L37" s="1133"/>
      <c r="M37" s="963"/>
    </row>
    <row ht="19.5" customHeight="1" r="38" spans="2:13">
      <c r="B38" s="1141">
        <v>44232</v>
      </c>
      <c r="C38" s="1138" t="s">
        <v>1433</v>
      </c>
      <c r="D38" s="1139">
        <f>MONTH('金銭出納簿（今年度）（参考）'!$B38)</f>
        <v>2</v>
      </c>
      <c r="E38" s="1140" t="s">
        <v>1287</v>
      </c>
      <c r="F38" s="955"/>
      <c r="G38" s="1135"/>
      <c r="H38" s="1136">
        <v>50000</v>
      </c>
      <c r="I38" s="457">
        <f>I37+$G38-$H38</f>
        <v>1923289</v>
      </c>
      <c r="J38" s="1134">
        <v>66</v>
      </c>
      <c r="K38" s="1134"/>
      <c r="L38" s="1133"/>
      <c r="M38" s="963"/>
    </row>
    <row ht="19.5" customHeight="1" r="39" spans="2:13">
      <c r="B39" s="1141">
        <v>44258</v>
      </c>
      <c r="C39" s="1138" t="s">
        <v>1411</v>
      </c>
      <c r="D39" s="1139">
        <f>MONTH('金銭出納簿（今年度）（参考）'!$B39)</f>
        <v>3</v>
      </c>
      <c r="E39" s="1140" t="s">
        <v>1282</v>
      </c>
      <c r="F39" s="955"/>
      <c r="G39" s="1135"/>
      <c r="H39" s="1136">
        <v>50000</v>
      </c>
      <c r="I39" s="457">
        <f>I38+$G39-$H39</f>
        <v>1873289</v>
      </c>
      <c r="J39" s="1134">
        <v>67</v>
      </c>
      <c r="K39" s="1134"/>
      <c r="L39" s="1133"/>
      <c r="M39" s="963"/>
    </row>
    <row ht="19.5" customHeight="1" r="40" spans="2:13">
      <c r="B40" s="1141">
        <v>44258</v>
      </c>
      <c r="C40" s="1138" t="s">
        <v>1437</v>
      </c>
      <c r="D40" s="1139">
        <f>MONTH('金銭出納簿（今年度）（参考）'!$B40)</f>
        <v>3</v>
      </c>
      <c r="E40" s="1140" t="s">
        <v>1288</v>
      </c>
      <c r="F40" s="955"/>
      <c r="G40" s="1135"/>
      <c r="H40" s="1136">
        <v>20000</v>
      </c>
      <c r="I40" s="457">
        <f>I39+$G40-$H40</f>
        <v>1853289</v>
      </c>
      <c r="J40" s="1134">
        <v>68</v>
      </c>
      <c r="K40" s="1134"/>
      <c r="L40" s="1133"/>
      <c r="M40" s="963"/>
    </row>
    <row ht="19.5" customHeight="1" r="41" spans="2:13">
      <c r="B41" s="1141">
        <v>44258</v>
      </c>
      <c r="C41" s="1138" t="s">
        <v>1437</v>
      </c>
      <c r="D41" s="1139">
        <f>MONTH('金銭出納簿（今年度）（参考）'!$B41)</f>
        <v>3</v>
      </c>
      <c r="E41" s="1140" t="s">
        <v>1289</v>
      </c>
      <c r="F41" s="955"/>
      <c r="G41" s="1135"/>
      <c r="H41" s="1136">
        <v>3000</v>
      </c>
      <c r="I41" s="457">
        <f>I40+$G41-$H41</f>
        <v>1850289</v>
      </c>
      <c r="J41" s="1134">
        <v>69</v>
      </c>
      <c r="K41" s="1134"/>
      <c r="L41" s="1133"/>
      <c r="M41" s="963"/>
    </row>
    <row ht="19.5" customHeight="1" r="42" spans="2:13">
      <c r="B42" s="1141">
        <v>44286</v>
      </c>
      <c r="C42" s="1138" t="s">
        <v>1408</v>
      </c>
      <c r="D42" s="1139">
        <f>MONTH('金銭出納簿（今年度）（参考）'!$B42)</f>
        <v>3</v>
      </c>
      <c r="E42" s="1140" t="s">
        <v>1276</v>
      </c>
      <c r="F42" s="955"/>
      <c r="G42" s="1135"/>
      <c r="H42" s="1136">
        <v>150000</v>
      </c>
      <c r="I42" s="457">
        <f>I41+$G42-$H42</f>
        <v>1700289</v>
      </c>
      <c r="J42" s="1134">
        <v>70</v>
      </c>
      <c r="K42" s="1134"/>
      <c r="L42" s="1133"/>
      <c r="M42" s="963"/>
    </row>
    <row ht="19.5" customHeight="1" r="43" spans="2:13">
      <c r="B43" s="1141"/>
      <c r="C43" s="1138"/>
      <c r="D43" s="1139">
        <f>MONTH('金銭出納簿（今年度）（参考）'!$B43)</f>
        <v>1</v>
      </c>
      <c r="E43" s="1140"/>
      <c r="F43" s="955"/>
      <c r="G43" s="1135"/>
      <c r="H43" s="1136"/>
      <c r="I43" s="457">
        <f>I42+$G43-$H43</f>
        <v>1700289</v>
      </c>
      <c r="J43" s="1134"/>
      <c r="K43" s="1134"/>
      <c r="L43" s="1133"/>
      <c r="M43" s="963"/>
    </row>
    <row ht="19.5" customHeight="1" r="44" spans="2:13">
      <c r="B44" s="1141"/>
      <c r="C44" s="1138"/>
      <c r="D44" s="1139">
        <f>MONTH('金銭出納簿（今年度）（参考）'!$B44)</f>
        <v>1</v>
      </c>
      <c r="E44" s="1140"/>
      <c r="F44" s="955"/>
      <c r="G44" s="1135"/>
      <c r="H44" s="1136"/>
      <c r="I44" s="457">
        <f>I43+$G44-$H44</f>
        <v>1700289</v>
      </c>
      <c r="J44" s="1134"/>
      <c r="K44" s="1134"/>
      <c r="L44" s="1133"/>
      <c r="M44" s="963"/>
    </row>
    <row ht="19.5" customHeight="1" r="45" spans="2:13">
      <c r="B45" s="1141"/>
      <c r="C45" s="1138"/>
      <c r="D45" s="1139">
        <f>MONTH('金銭出納簿（今年度）（参考）'!$B45)</f>
        <v>1</v>
      </c>
      <c r="E45" s="1140"/>
      <c r="F45" s="955"/>
      <c r="G45" s="1135"/>
      <c r="H45" s="1136"/>
      <c r="I45" s="457">
        <f>I44+$G45-$H45</f>
        <v>1700289</v>
      </c>
      <c r="J45" s="1134"/>
      <c r="K45" s="1134"/>
      <c r="L45" s="1133"/>
      <c r="M45" s="963"/>
    </row>
    <row ht="19.5" customHeight="1" r="46" spans="2:13">
      <c r="B46" s="1141"/>
      <c r="C46" s="1138"/>
      <c r="D46" s="1139">
        <f>MONTH('金銭出納簿（今年度）（参考）'!$B46)</f>
        <v>1</v>
      </c>
      <c r="E46" s="1140"/>
      <c r="F46" s="955"/>
      <c r="G46" s="1135"/>
      <c r="H46" s="1136"/>
      <c r="I46" s="457">
        <f>I45+$G46-$H46</f>
        <v>1700289</v>
      </c>
      <c r="J46" s="1134"/>
      <c r="K46" s="1134"/>
      <c r="L46" s="1133"/>
      <c r="M46" s="963"/>
    </row>
    <row ht="19.5" customHeight="1" r="47" spans="2:13">
      <c r="B47" s="1141"/>
      <c r="C47" s="1138"/>
      <c r="D47" s="1139">
        <f>MONTH('金銭出納簿（今年度）（参考）'!$B47)</f>
        <v>1</v>
      </c>
      <c r="E47" s="1140"/>
      <c r="F47" s="955"/>
      <c r="G47" s="1135"/>
      <c r="H47" s="1136"/>
      <c r="I47" s="457">
        <f>I46+$G47-$H47</f>
        <v>1700289</v>
      </c>
      <c r="J47" s="1134"/>
      <c r="K47" s="1134"/>
      <c r="L47" s="1133"/>
      <c r="M47" s="963"/>
    </row>
    <row ht="19.5" customHeight="1" r="48" spans="2:13">
      <c r="B48" s="1141"/>
      <c r="C48" s="1138"/>
      <c r="D48" s="1139">
        <f>MONTH('金銭出納簿（今年度）（参考）'!$B48)</f>
        <v>1</v>
      </c>
      <c r="E48" s="1140"/>
      <c r="F48" s="955"/>
      <c r="G48" s="1135"/>
      <c r="H48" s="1136"/>
      <c r="I48" s="457">
        <f>I47+$G48-$H48</f>
        <v>1700289</v>
      </c>
      <c r="J48" s="1134"/>
      <c r="K48" s="1134"/>
      <c r="L48" s="1133"/>
      <c r="M48" s="963"/>
    </row>
    <row ht="19.5" customHeight="1" r="49" spans="2:13">
      <c r="B49" s="1141"/>
      <c r="C49" s="1138"/>
      <c r="D49" s="1139">
        <f>MONTH('金銭出納簿（今年度）（参考）'!$B49)</f>
        <v>1</v>
      </c>
      <c r="E49" s="1140"/>
      <c r="F49" s="955"/>
      <c r="G49" s="1135"/>
      <c r="H49" s="1136"/>
      <c r="I49" s="457">
        <f>I48+$G49-$H49</f>
        <v>1700289</v>
      </c>
      <c r="J49" s="1134"/>
      <c r="K49" s="1134"/>
      <c r="L49" s="1133"/>
      <c r="M49" s="963"/>
    </row>
    <row ht="19.5" customHeight="1" r="50" spans="2:13" thickBot="1">
      <c r="B50" s="2377" t="s">
        <v>1290</v>
      </c>
      <c r="C50" s="2378"/>
      <c r="D50" s="2378"/>
      <c r="E50" s="2378"/>
      <c r="F50" s="2378"/>
      <c r="G50" s="2378"/>
      <c r="H50" s="2378"/>
      <c r="I50" s="2378"/>
      <c r="J50" s="2378"/>
      <c r="K50" s="2378"/>
      <c r="L50" s="2378"/>
      <c r="M50" s="2378"/>
    </row>
    <row ht="19.5" customHeight="1" r="51" spans="2:13" thickTop="1">
      <c r="B51" s="2413" t="s">
        <v>1291</v>
      </c>
      <c r="C51" s="2414"/>
      <c r="D51" s="2414"/>
      <c r="E51" s="2415"/>
      <c r="F51" s="649"/>
      <c r="G51" s="634">
        <f>SUM($G$10:$G$50)</f>
        <v>6620290</v>
      </c>
      <c r="H51" s="458">
        <f>SUM($H$10:$H$50)</f>
        <v>4920001</v>
      </c>
      <c r="I51" s="458">
        <f>G51-H51</f>
        <v>1700289</v>
      </c>
      <c r="J51" s="459"/>
      <c r="K51" s="460"/>
      <c r="L51" s="461"/>
      <c r="M51" s="966"/>
    </row>
    <row ht="14.25" customHeight="1" r="52" spans="2:13">
      <c r="B52" s="462" t="s">
        <v>1292</v>
      </c>
      <c r="C52" s="463"/>
      <c r="D52" s="463"/>
      <c r="E52" s="463"/>
      <c r="F52" s="463"/>
      <c r="G52" s="464"/>
      <c r="H52" s="465"/>
      <c r="I52" s="466"/>
      <c r="J52" s="466"/>
      <c r="K52" s="466"/>
    </row>
    <row ht="19.15" customHeight="1" r="53" spans="2:13">
      <c r="B53" s="467"/>
      <c r="C53" s="467"/>
      <c r="D53" s="467"/>
      <c r="E53" s="467"/>
      <c r="F53" s="467"/>
      <c r="G53" s="467"/>
      <c r="H53" s="467"/>
      <c r="I53" s="467"/>
      <c r="J53" s="467"/>
      <c r="K53" s="467"/>
    </row>
    <row ht="19.15" customHeight="1" r="54" spans="2:13">
      <c r="B54" s="468" t="s">
        <v>1293</v>
      </c>
      <c r="C54" s="467"/>
      <c r="D54" s="467"/>
      <c r="E54" s="467"/>
      <c r="F54" s="467"/>
      <c r="G54" s="467"/>
      <c r="H54" s="467"/>
      <c r="I54" s="467"/>
      <c r="J54" s="467"/>
      <c r="K54" s="467"/>
    </row>
    <row ht="19.15" customHeight="1" r="55" spans="2:13">
      <c r="B55" s="647" t="s">
        <v>1454</v>
      </c>
      <c r="C55" s="467"/>
      <c r="D55" s="467"/>
      <c r="E55" s="467"/>
      <c r="F55" s="467"/>
      <c r="G55" s="467"/>
      <c r="H55" s="467"/>
      <c r="I55" s="467"/>
      <c r="J55" s="467"/>
      <c r="K55" s="467"/>
    </row>
    <row ht="19.15" customHeight="1" r="56" spans="2:13">
      <c r="B56" s="2371" t="s">
        <v>1294</v>
      </c>
      <c r="C56" s="2372"/>
      <c r="D56" s="470"/>
      <c r="E56" s="469" t="s">
        <v>1295</v>
      </c>
      <c r="F56" s="2397" t="s">
        <v>1296</v>
      </c>
      <c r="G56" s="2398"/>
      <c r="H56" s="643"/>
      <c r="I56" s="643"/>
      <c r="J56" s="643"/>
      <c r="K56" s="471" t="s">
        <v>1297</v>
      </c>
    </row>
    <row ht="19.15" customHeight="1" r="57" spans="2:13">
      <c r="B57" s="2373" t="s">
        <v>1438</v>
      </c>
      <c r="C57" s="2374"/>
      <c r="D57" s="1144"/>
      <c r="E57" s="1145">
        <v>1000000</v>
      </c>
      <c r="F57" s="2399" t="s">
        <v>1298</v>
      </c>
      <c r="G57" s="2400"/>
      <c r="H57" s="2400"/>
      <c r="I57" s="2400"/>
      <c r="J57" s="2401"/>
      <c r="K57" s="1146" t="s">
        <v>1299</v>
      </c>
    </row>
    <row ht="19.15" customHeight="1" r="58" spans="2:13">
      <c r="B58" s="2373" t="s">
        <v>1439</v>
      </c>
      <c r="C58" s="2374"/>
      <c r="D58" s="1144"/>
      <c r="E58" s="1145">
        <v>690000</v>
      </c>
      <c r="F58" s="2399" t="s">
        <v>1300</v>
      </c>
      <c r="G58" s="2400"/>
      <c r="H58" s="2400"/>
      <c r="I58" s="2400"/>
      <c r="J58" s="2401"/>
      <c r="K58" s="1146" t="s">
        <v>1301</v>
      </c>
    </row>
    <row ht="19.15" customHeight="1" r="59" spans="2:13">
      <c r="B59" s="2373" t="s">
        <v>1440</v>
      </c>
      <c r="C59" s="2374"/>
      <c r="D59" s="1144"/>
      <c r="E59" s="1145">
        <v>10000</v>
      </c>
      <c r="F59" s="2399" t="s">
        <v>1302</v>
      </c>
      <c r="G59" s="2400"/>
      <c r="H59" s="2400"/>
      <c r="I59" s="2400"/>
      <c r="J59" s="2401"/>
      <c r="K59" s="1146" t="s">
        <v>1303</v>
      </c>
    </row>
    <row ht="19.15" customHeight="1" r="60" spans="2:13">
      <c r="B60" s="2375" t="s">
        <v>1445</v>
      </c>
      <c r="C60" s="2376"/>
      <c r="D60" s="1144"/>
      <c r="E60" s="1145">
        <v>289</v>
      </c>
      <c r="F60" s="2408" t="s">
        <v>1304</v>
      </c>
      <c r="G60" s="2409"/>
      <c r="H60" s="2409"/>
      <c r="I60" s="2409"/>
      <c r="J60" s="2410"/>
      <c r="K60" s="1146" t="s">
        <v>1305</v>
      </c>
      <c r="L60" s="644"/>
    </row>
    <row ht="19.15" customHeight="1" r="61" spans="2:13" thickBot="1">
      <c r="B61" s="2377" t="s">
        <v>1290</v>
      </c>
      <c r="C61" s="2378"/>
      <c r="D61" s="2378"/>
      <c r="E61" s="2378"/>
      <c r="F61" s="2378"/>
      <c r="G61" s="2378"/>
      <c r="H61" s="2378"/>
      <c r="I61" s="2378"/>
      <c r="J61" s="2378"/>
      <c r="K61" s="2378"/>
      <c r="L61" s="645"/>
    </row>
    <row ht="25.15" customHeight="1" r="62" spans="2:13" thickTop="1">
      <c r="B62" s="2411" t="s">
        <v>257</v>
      </c>
      <c r="C62" s="2412"/>
      <c r="D62" s="473"/>
      <c r="E62" s="472">
        <f>SUBTOTAL(109,$E$57:$E$61)</f>
        <v>1700289</v>
      </c>
      <c r="F62" s="958"/>
      <c r="G62" s="2395"/>
      <c r="H62" s="2395"/>
      <c r="I62" s="2395"/>
      <c r="J62" s="2395"/>
      <c r="K62" s="2396"/>
      <c r="L62" s="646"/>
    </row>
    <row ht="16.9" customHeight="1" r="63" spans="2:13">
      <c r="B63" s="462"/>
      <c r="C63" s="467"/>
      <c r="D63" s="467"/>
      <c r="E63" s="467"/>
      <c r="F63" s="467"/>
      <c r="G63" s="467"/>
      <c r="H63" s="467"/>
      <c r="I63" s="467"/>
      <c r="J63" s="467"/>
      <c r="K63" s="467"/>
      <c r="L63" s="644"/>
    </row>
    <row ht="8.45" customHeight="1" r="64" spans="2:13">
      <c r="B64" s="467"/>
      <c r="C64" s="467"/>
      <c r="D64" s="467"/>
      <c r="E64" s="467"/>
      <c r="F64" s="467"/>
      <c r="G64" s="467"/>
      <c r="H64" s="467"/>
      <c r="I64" s="467"/>
      <c r="J64" s="467"/>
      <c r="K64" s="467"/>
      <c r="L64" s="644"/>
    </row>
    <row ht="18" customHeight="1" r="65" spans="2:12" s="516" customFormat="1">
      <c r="B65" s="513"/>
      <c r="C65" s="514"/>
      <c r="D65" s="514"/>
      <c r="E65" s="514"/>
      <c r="F65" s="514"/>
      <c r="G65" s="517"/>
      <c r="H65" s="518"/>
      <c r="I65" s="519"/>
      <c r="J65" s="519"/>
      <c r="K65" s="519"/>
      <c r="L65" s="520"/>
    </row>
    <row ht="18" customHeight="1" r="66" spans="2:12" s="516" customFormat="1">
      <c r="B66" s="521"/>
      <c r="C66" s="521" t="s">
        <v>1450</v>
      </c>
      <c r="D66" s="521"/>
      <c r="E66" s="521"/>
      <c r="F66" s="521"/>
      <c r="G66" s="521"/>
      <c r="H66" s="521"/>
      <c r="I66" s="648" t="s">
        <v>1455</v>
      </c>
      <c r="J66" s="521"/>
      <c r="L66" s="522"/>
    </row>
    <row ht="18" customHeight="1" r="67" spans="2:12" s="516" customFormat="1">
      <c r="B67" s="633"/>
      <c r="C67" s="524" t="s">
        <v>1405</v>
      </c>
      <c r="D67" s="525"/>
      <c r="E67" s="525"/>
      <c r="F67" s="959"/>
      <c r="G67" s="960"/>
      <c r="H67" s="526"/>
      <c r="I67" s="524" t="s">
        <v>1438</v>
      </c>
      <c r="J67" s="525"/>
      <c r="K67" s="527"/>
      <c r="L67" s="637"/>
    </row>
    <row ht="18" customHeight="1" r="68" spans="2:12" s="516" customFormat="1">
      <c r="B68" s="633"/>
      <c r="C68" s="524" t="s">
        <v>1406</v>
      </c>
      <c r="D68" s="525"/>
      <c r="E68" s="525"/>
      <c r="F68" s="959"/>
      <c r="G68" s="960"/>
      <c r="H68" s="526"/>
      <c r="I68" s="524" t="s">
        <v>1439</v>
      </c>
      <c r="J68" s="525"/>
      <c r="K68" s="527"/>
      <c r="L68" s="637"/>
    </row>
    <row ht="18" customHeight="1" r="69" spans="2:12" s="516" customFormat="1">
      <c r="B69" s="633"/>
      <c r="C69" s="524" t="s">
        <v>1407</v>
      </c>
      <c r="D69" s="525"/>
      <c r="E69" s="525"/>
      <c r="F69" s="959"/>
      <c r="G69" s="960"/>
      <c r="H69" s="526"/>
      <c r="I69" s="524" t="s">
        <v>1440</v>
      </c>
      <c r="J69" s="525"/>
      <c r="K69" s="527"/>
      <c r="L69" s="637"/>
    </row>
    <row ht="18" customHeight="1" r="70" spans="2:12" s="516" customFormat="1">
      <c r="B70" s="633"/>
      <c r="C70" s="528" t="s">
        <v>1408</v>
      </c>
      <c r="D70" s="529"/>
      <c r="E70" s="529"/>
      <c r="F70" s="961"/>
      <c r="G70" s="960"/>
      <c r="H70" s="526"/>
      <c r="I70" s="528" t="s">
        <v>1441</v>
      </c>
      <c r="J70" s="529"/>
      <c r="K70" s="527"/>
      <c r="L70" s="637"/>
    </row>
    <row ht="18" customHeight="1" r="71" spans="2:12" s="516" customFormat="1">
      <c r="B71" s="633"/>
      <c r="C71" s="528" t="s">
        <v>1409</v>
      </c>
      <c r="D71" s="529"/>
      <c r="E71" s="529"/>
      <c r="F71" s="961"/>
      <c r="G71" s="960"/>
      <c r="H71" s="526"/>
      <c r="I71" s="528" t="s">
        <v>1442</v>
      </c>
      <c r="J71" s="529"/>
      <c r="K71" s="527"/>
      <c r="L71" s="637"/>
    </row>
    <row ht="18" customHeight="1" r="72" spans="2:12" s="516" customFormat="1">
      <c r="B72" s="633"/>
      <c r="C72" s="528" t="s">
        <v>1410</v>
      </c>
      <c r="D72" s="529"/>
      <c r="E72" s="529"/>
      <c r="F72" s="961"/>
      <c r="G72" s="960"/>
      <c r="H72" s="526"/>
      <c r="I72" s="528" t="s">
        <v>1443</v>
      </c>
      <c r="J72" s="529"/>
      <c r="K72" s="527"/>
      <c r="L72" s="637"/>
    </row>
    <row ht="18" customHeight="1" r="73" spans="2:12" s="516" customFormat="1">
      <c r="B73" s="633"/>
      <c r="C73" s="528" t="s">
        <v>1412</v>
      </c>
      <c r="D73" s="529"/>
      <c r="E73" s="529"/>
      <c r="F73" s="961"/>
      <c r="G73" s="960"/>
      <c r="H73" s="526"/>
      <c r="I73" s="528" t="s">
        <v>1444</v>
      </c>
      <c r="J73" s="529"/>
      <c r="K73" s="527"/>
      <c r="L73" s="637"/>
    </row>
    <row ht="18" customHeight="1" r="74" spans="2:12">
      <c r="B74" s="633"/>
      <c r="C74" s="528" t="s">
        <v>1414</v>
      </c>
      <c r="D74" s="529"/>
      <c r="E74" s="529"/>
      <c r="F74" s="961"/>
      <c r="G74" s="960"/>
      <c r="H74" s="526"/>
      <c r="I74" s="528" t="s">
        <v>1445</v>
      </c>
      <c r="J74" s="529"/>
      <c r="K74" s="527"/>
      <c r="L74" s="637"/>
    </row>
    <row ht="18" customHeight="1" r="75" spans="2:12">
      <c r="B75" s="633"/>
      <c r="C75" s="528" t="s">
        <v>1416</v>
      </c>
      <c r="D75" s="529"/>
      <c r="E75" s="529"/>
      <c r="F75" s="961"/>
      <c r="G75" s="644"/>
      <c r="I75" s="636"/>
    </row>
    <row ht="18" customHeight="1" r="76" spans="2:12">
      <c r="B76" s="633"/>
      <c r="C76" s="528" t="s">
        <v>1418</v>
      </c>
      <c r="D76" s="529"/>
      <c r="E76" s="529"/>
      <c r="F76" s="961"/>
      <c r="G76" s="644"/>
      <c r="I76" s="530"/>
    </row>
    <row ht="18" customHeight="1" r="77" spans="2:12">
      <c r="B77" s="633"/>
      <c r="C77" s="528" t="s">
        <v>1420</v>
      </c>
      <c r="D77" s="529"/>
      <c r="E77" s="529"/>
      <c r="F77" s="961"/>
      <c r="G77" s="644"/>
      <c r="I77" s="530"/>
    </row>
    <row ht="18" customHeight="1" r="78" spans="2:12">
      <c r="B78" s="633"/>
      <c r="C78" s="528" t="s">
        <v>1422</v>
      </c>
      <c r="D78" s="529"/>
      <c r="E78" s="529"/>
      <c r="F78" s="961"/>
      <c r="G78" s="644"/>
      <c r="I78" s="530"/>
    </row>
    <row ht="18" customHeight="1" r="79" spans="2:12">
      <c r="B79" s="633"/>
      <c r="C79" s="528" t="s">
        <v>1424</v>
      </c>
      <c r="D79" s="529"/>
      <c r="E79" s="529"/>
      <c r="F79" s="961"/>
      <c r="G79" s="644"/>
      <c r="I79" s="530"/>
    </row>
    <row ht="18" customHeight="1" r="80" spans="2:12">
      <c r="B80" s="633"/>
      <c r="C80" s="528" t="s">
        <v>1426</v>
      </c>
      <c r="D80" s="529"/>
      <c r="E80" s="529"/>
      <c r="F80" s="961"/>
      <c r="G80" s="644"/>
      <c r="I80" s="530"/>
    </row>
    <row ht="18" customHeight="1" r="81" spans="1:11">
      <c r="B81" s="633"/>
      <c r="C81" s="528" t="s">
        <v>1428</v>
      </c>
      <c r="D81" s="529"/>
      <c r="E81" s="529"/>
      <c r="F81" s="961"/>
      <c r="G81" s="644"/>
      <c r="I81" s="530"/>
    </row>
    <row ht="18" customHeight="1" r="82" spans="1:11">
      <c r="B82" s="633"/>
      <c r="C82" s="528" t="s">
        <v>1430</v>
      </c>
      <c r="D82" s="529"/>
      <c r="E82" s="529"/>
      <c r="F82" s="961"/>
      <c r="G82" s="644"/>
      <c r="I82" s="530"/>
    </row>
    <row ht="18" customHeight="1" r="83" spans="1:11">
      <c r="B83" s="633"/>
      <c r="C83" s="528" t="s">
        <v>1432</v>
      </c>
      <c r="D83" s="529"/>
      <c r="E83" s="529"/>
      <c r="F83" s="961"/>
      <c r="G83" s="644"/>
      <c r="I83" s="530"/>
    </row>
    <row ht="18" customHeight="1" r="84" spans="1:11">
      <c r="B84" s="633"/>
      <c r="C84" s="528" t="s">
        <v>1434</v>
      </c>
      <c r="D84" s="529"/>
      <c r="E84" s="529"/>
      <c r="F84" s="961"/>
      <c r="G84" s="644"/>
      <c r="I84" s="530"/>
    </row>
    <row ht="18" customHeight="1" r="85" spans="1:11">
      <c r="B85" s="633"/>
      <c r="C85" s="528" t="s">
        <v>1436</v>
      </c>
      <c r="D85" s="529"/>
      <c r="E85" s="529"/>
      <c r="F85" s="961"/>
      <c r="G85" s="644"/>
      <c r="I85" s="530"/>
    </row>
    <row r="86" spans="1:11">
      <c r="B86" s="633"/>
      <c r="C86" s="528" t="s">
        <v>1437</v>
      </c>
      <c r="D86" s="529"/>
      <c r="E86" s="529"/>
      <c r="F86" s="961"/>
      <c r="G86" s="644"/>
      <c r="I86" s="530"/>
    </row>
    <row ht="19.5" customHeight="1" r="87" spans="1:11" s="475" customFormat="1" thickBot="1">
      <c r="A87" s="474"/>
      <c r="B87" s="468" t="s">
        <v>1456</v>
      </c>
      <c r="C87" s="476"/>
      <c r="D87" s="476"/>
      <c r="E87" s="476"/>
      <c r="F87" s="476"/>
      <c r="G87" s="476"/>
    </row>
    <row ht="19.5" customHeight="1" r="88" spans="1:11" s="475" customFormat="1">
      <c r="A88" s="474"/>
      <c r="B88" s="2416" t="s">
        <v>1307</v>
      </c>
      <c r="C88" s="2417"/>
      <c r="D88" s="477"/>
      <c r="E88" s="2421" t="s">
        <v>1308</v>
      </c>
      <c r="F88" s="2421"/>
      <c r="G88" s="2421"/>
      <c r="H88" s="2421"/>
      <c r="I88" s="2421"/>
      <c r="J88" s="2421"/>
      <c r="K88" s="2422"/>
    </row>
    <row ht="19.5" customHeight="1" r="89" spans="1:11" s="475" customFormat="1">
      <c r="A89" s="474"/>
      <c r="B89" s="2418"/>
      <c r="C89" s="2003"/>
      <c r="D89" s="542"/>
      <c r="E89" s="542"/>
      <c r="F89" s="542"/>
      <c r="G89" s="638"/>
      <c r="H89" s="2423" t="s">
        <v>1309</v>
      </c>
      <c r="I89" s="2424"/>
      <c r="J89" s="2423" t="s">
        <v>1310</v>
      </c>
      <c r="K89" s="2425"/>
    </row>
    <row ht="19.5" customHeight="1" r="90" spans="1:11" s="475" customFormat="1" thickBot="1">
      <c r="A90" s="474"/>
      <c r="B90" s="2419"/>
      <c r="C90" s="2420"/>
      <c r="D90" s="479"/>
      <c r="E90" s="480" t="s">
        <v>1311</v>
      </c>
      <c r="F90" s="2379" t="s">
        <v>1312</v>
      </c>
      <c r="G90" s="2380"/>
      <c r="H90" s="480" t="s">
        <v>1311</v>
      </c>
      <c r="I90" s="480" t="s">
        <v>1312</v>
      </c>
      <c r="J90" s="480" t="s">
        <v>1311</v>
      </c>
      <c r="K90" s="481" t="s">
        <v>1312</v>
      </c>
    </row>
    <row ht="19.5" customHeight="1" r="91" spans="1:11" s="475" customFormat="1">
      <c r="A91" s="474"/>
      <c r="B91" s="482" t="s">
        <v>1313</v>
      </c>
      <c r="C91" s="483" t="s">
        <v>1446</v>
      </c>
      <c r="D91" s="484"/>
      <c r="E91" s="484">
        <f>SUMIFS($G$10:$G$50,$C$10:$C$50,C91)</f>
        <v>1800000</v>
      </c>
      <c r="F91" s="2381"/>
      <c r="G91" s="2382"/>
      <c r="H91" s="485">
        <f>SUMIFS($G$10:$G$50,$C$10:$C$50,C91,$D$10:$D$50,"&gt;=4")</f>
        <v>1800000</v>
      </c>
      <c r="I91" s="486"/>
      <c r="J91" s="487">
        <f>SUMIFS($G$10:$G$50,$C$10:$C$50,C91,$D$10:$D$50,"&lt;=3")</f>
        <v>0</v>
      </c>
      <c r="K91" s="488"/>
    </row>
    <row ht="19.5" customHeight="1" r="92" spans="1:11" s="475" customFormat="1">
      <c r="A92" s="474"/>
      <c r="B92" s="489"/>
      <c r="C92" s="490" t="s">
        <v>1448</v>
      </c>
      <c r="D92" s="490"/>
      <c r="E92" s="491">
        <f>SUMIFS($G$10:$G$50,$C$10:$C$50,C92)</f>
        <v>4800000</v>
      </c>
      <c r="F92" s="2383"/>
      <c r="G92" s="2384"/>
      <c r="H92" s="491">
        <f>SUMIFS($G$10:$G$50,$C$10:$C$50,C92,$D$10:$D$50,"&gt;=4")</f>
        <v>4800000</v>
      </c>
      <c r="I92" s="492"/>
      <c r="J92" s="493">
        <f>SUMIFS($G$10:$G$50,$C$10:$C$50,C92,$D$10:$D$50,"&lt;=3")</f>
        <v>0</v>
      </c>
      <c r="K92" s="494"/>
    </row>
    <row ht="19.5" customHeight="1" r="93" spans="1:11" s="475" customFormat="1" thickBot="1">
      <c r="A93" s="474"/>
      <c r="B93" s="495"/>
      <c r="C93" s="496" t="s">
        <v>1449</v>
      </c>
      <c r="D93" s="497"/>
      <c r="E93" s="498">
        <f>SUMIFS($G$10:$G$50,$C$10:$C$50,C93)</f>
        <v>20290</v>
      </c>
      <c r="F93" s="2383"/>
      <c r="G93" s="2384"/>
      <c r="H93" s="498">
        <f>SUMIFS($G$10:$G$50,$C$10:$C$50,C93,$D$10:$D$50,"&gt;=4")</f>
        <v>20170</v>
      </c>
      <c r="I93" s="499"/>
      <c r="J93" s="500">
        <f>SUMIFS($G$10:$G$50,$C$10:$C$50,C93,$D$10:$D$50,"&lt;=3")</f>
        <v>120</v>
      </c>
      <c r="K93" s="501"/>
    </row>
    <row ht="19.5" customHeight="1" r="94" spans="1:11" s="475" customFormat="1">
      <c r="A94" s="474"/>
      <c r="B94" s="482" t="s">
        <v>1276</v>
      </c>
      <c r="C94" s="483" t="s">
        <v>1408</v>
      </c>
      <c r="D94" s="483"/>
      <c r="E94" s="486"/>
      <c r="F94" s="2385">
        <f>SUMIFS($H$10:$H$50,$C$10:$C$50,C94)</f>
        <v>2550000</v>
      </c>
      <c r="G94" s="2386"/>
      <c r="H94" s="486"/>
      <c r="I94" s="502">
        <f>SUMIFS($H$10:$H$50,$C$10:$C$50,C94,$D$10:$D$50,"&gt;=4")</f>
        <v>2400000</v>
      </c>
      <c r="J94" s="486"/>
      <c r="K94" s="503">
        <f>SUMIFS($H$10:$H$39,$C$10:$C$39,C94,$D$10:$D$39,"&lt;=3")</f>
        <v>0</v>
      </c>
    </row>
    <row ht="19.5" customHeight="1" r="95" spans="1:11" s="475" customFormat="1" thickBot="1">
      <c r="A95" s="474"/>
      <c r="B95" s="495"/>
      <c r="C95" s="496" t="s">
        <v>1409</v>
      </c>
      <c r="D95" s="496"/>
      <c r="E95" s="499"/>
      <c r="F95" s="2387">
        <f>SUMIFS($H$10:$H$50,$C$10:$C$50,C95)</f>
        <v>100000</v>
      </c>
      <c r="G95" s="2388"/>
      <c r="H95" s="499"/>
      <c r="I95" s="504">
        <f>SUMIFS($H$10:$H$50,$C$10:$C$50,C95,$D$10:$D$50,"&gt;=4")</f>
        <v>100000</v>
      </c>
      <c r="J95" s="499"/>
      <c r="K95" s="505">
        <f>SUMIFS($H$10:$H$39,$C$10:$C$39,C95,$D$10:$D$39,"&lt;=3")</f>
        <v>0</v>
      </c>
    </row>
    <row ht="19.5" customHeight="1" r="96" spans="1:11" s="475" customFormat="1">
      <c r="A96" s="474"/>
      <c r="B96" s="482" t="s">
        <v>1314</v>
      </c>
      <c r="C96" s="483" t="s">
        <v>1410</v>
      </c>
      <c r="D96" s="483"/>
      <c r="E96" s="486"/>
      <c r="F96" s="2385">
        <f>SUMIFS($H$10:$H$50,$C$10:$C$50,C96)</f>
        <v>250000</v>
      </c>
      <c r="G96" s="2386"/>
      <c r="H96" s="486"/>
      <c r="I96" s="506">
        <f>SUMIFS($H$10:$H$50,$C$10:$C$50,C96,$D$10:$D$50,"&gt;=4")</f>
        <v>250000</v>
      </c>
      <c r="J96" s="486"/>
      <c r="K96" s="507">
        <f>SUMIFS($H$10:$H$39,$C$10:$C$39,C96,$D$10:$D$39,"&lt;=3")</f>
        <v>0</v>
      </c>
    </row>
    <row ht="19.5" customHeight="1" r="97" spans="1:15" s="475" customFormat="1">
      <c r="A97" s="474"/>
      <c r="B97" s="489"/>
      <c r="C97" s="490" t="s">
        <v>1411</v>
      </c>
      <c r="D97" s="490"/>
      <c r="E97" s="492"/>
      <c r="F97" s="2389">
        <f>SUMIFS($H$10:$H$50,$C$10:$C$50,C97)</f>
        <v>655000</v>
      </c>
      <c r="G97" s="2390"/>
      <c r="H97" s="492"/>
      <c r="I97" s="491">
        <f>SUMIFS($H$10:$H$50,$C$10:$C$50,C97,$D$10:$D$50,"&gt;=4")</f>
        <v>405000</v>
      </c>
      <c r="J97" s="492"/>
      <c r="K97" s="508">
        <f>SUMIFS($H$10:$H$39,$C$10:$C$39,C97,$D$10:$D$39,"&lt;=3")</f>
        <v>250000</v>
      </c>
    </row>
    <row ht="19.5" customHeight="1" r="98" spans="1:15" s="475" customFormat="1">
      <c r="A98" s="474"/>
      <c r="B98" s="489"/>
      <c r="C98" s="490" t="s">
        <v>1413</v>
      </c>
      <c r="D98" s="490"/>
      <c r="E98" s="492"/>
      <c r="F98" s="2389">
        <f>SUMIFS($H$10:$H$50,$C$10:$C$50,C98)</f>
        <v>120000</v>
      </c>
      <c r="G98" s="2390"/>
      <c r="H98" s="492"/>
      <c r="I98" s="491">
        <f>SUMIFS($H$10:$H$50,$C$10:$C$50,C98,$D$10:$D$50,"&gt;=4")</f>
        <v>80000</v>
      </c>
      <c r="J98" s="492"/>
      <c r="K98" s="508">
        <f>SUMIFS($H$10:$H$39,$C$10:$C$39,C98,$D$10:$D$39,"&lt;=3")</f>
        <v>40000</v>
      </c>
    </row>
    <row ht="19.5" customHeight="1" r="99" spans="1:15" s="475" customFormat="1">
      <c r="A99" s="474"/>
      <c r="B99" s="489"/>
      <c r="C99" s="490" t="s">
        <v>1415</v>
      </c>
      <c r="D99" s="490"/>
      <c r="E99" s="492"/>
      <c r="F99" s="2389">
        <f>SUMIFS($H$10:$H$50,$C$10:$C$50,C99)</f>
        <v>380000</v>
      </c>
      <c r="G99" s="2390"/>
      <c r="H99" s="492"/>
      <c r="I99" s="491">
        <f>SUMIFS($H$10:$H$50,$C$10:$C$50,C99,$D$10:$D$50,"&gt;=4")</f>
        <v>180000</v>
      </c>
      <c r="J99" s="492"/>
      <c r="K99" s="508">
        <f>SUMIFS($H$10:$H$39,$C$10:$C$39,C99,$D$10:$D$39,"&lt;=3")</f>
        <v>200000</v>
      </c>
    </row>
    <row ht="19.5" customHeight="1" r="100" spans="1:15" s="475" customFormat="1">
      <c r="A100" s="474"/>
      <c r="B100" s="489"/>
      <c r="C100" s="490" t="s">
        <v>1417</v>
      </c>
      <c r="D100" s="490"/>
      <c r="E100" s="492"/>
      <c r="F100" s="2389">
        <f>SUMIFS($H$10:$H$50,$C$10:$C$50,C100)</f>
        <v>400000</v>
      </c>
      <c r="G100" s="2390"/>
      <c r="H100" s="492"/>
      <c r="I100" s="491">
        <f>SUMIFS($H$10:$H$50,$C$10:$C$50,C100,$D$10:$D$50,"&gt;=4")</f>
        <v>400000</v>
      </c>
      <c r="J100" s="492"/>
      <c r="K100" s="508">
        <f>SUMIFS($H$10:$H$39,$C$10:$C$39,C100,$D$10:$D$39,"&lt;=3")</f>
        <v>0</v>
      </c>
    </row>
    <row ht="19.5" customHeight="1" r="101" spans="1:15" s="475" customFormat="1">
      <c r="A101" s="474"/>
      <c r="B101" s="489"/>
      <c r="C101" s="490" t="s">
        <v>1419</v>
      </c>
      <c r="D101" s="490"/>
      <c r="E101" s="492"/>
      <c r="F101" s="2389">
        <f>SUMIFS($H$10:$H$50,$C$10:$C$50,C101)</f>
        <v>30000</v>
      </c>
      <c r="G101" s="2390"/>
      <c r="H101" s="492"/>
      <c r="I101" s="491">
        <f>SUMIFS($H$10:$H$50,$C$10:$C$50,C101,$D$10:$D$50,"&gt;=4")</f>
        <v>30000</v>
      </c>
      <c r="J101" s="492"/>
      <c r="K101" s="508">
        <f>SUMIFS($H$10:$H$39,$C$10:$C$39,C101,$D$10:$D$39,"&lt;=3")</f>
        <v>0</v>
      </c>
    </row>
    <row ht="19.5" customHeight="1" r="102" spans="1:15" s="475" customFormat="1">
      <c r="A102" s="474"/>
      <c r="B102" s="489"/>
      <c r="C102" s="490" t="s">
        <v>1421</v>
      </c>
      <c r="D102" s="490"/>
      <c r="E102" s="492"/>
      <c r="F102" s="2389">
        <f>SUMIFS($H$10:$H$50,$C$10:$C$50,C102)</f>
        <v>100000</v>
      </c>
      <c r="G102" s="2390"/>
      <c r="H102" s="492"/>
      <c r="I102" s="491">
        <f>SUMIFS($H$10:$H$50,$C$10:$C$50,C102,$D$10:$D$50,"&gt;=4")</f>
        <v>0</v>
      </c>
      <c r="J102" s="492"/>
      <c r="K102" s="508">
        <f>SUMIFS($H$10:$H$39,$C$10:$C$39,C102,$D$10:$D$39,"&lt;=3")</f>
        <v>100000</v>
      </c>
    </row>
    <row ht="19.5" customHeight="1" r="103" spans="1:15" s="475" customFormat="1">
      <c r="A103" s="474"/>
      <c r="B103" s="489"/>
      <c r="C103" s="490" t="s">
        <v>1423</v>
      </c>
      <c r="D103" s="490"/>
      <c r="E103" s="492"/>
      <c r="F103" s="2389">
        <f>SUMIFS($H$10:$H$50,$C$10:$C$50,C103)</f>
        <v>0</v>
      </c>
      <c r="G103" s="2390"/>
      <c r="H103" s="492"/>
      <c r="I103" s="491">
        <f>SUMIFS($H$10:$H$50,$C$10:$C$50,C103,$D$10:$D$50,"&gt;=4")</f>
        <v>0</v>
      </c>
      <c r="J103" s="492"/>
      <c r="K103" s="508">
        <f>SUMIFS($H$10:$H$39,$C$10:$C$39,C103,$D$10:$D$39,"&lt;=3")</f>
        <v>0</v>
      </c>
    </row>
    <row ht="19.5" customHeight="1" r="104" spans="1:15" s="475" customFormat="1">
      <c r="A104" s="474"/>
      <c r="B104" s="489"/>
      <c r="C104" s="490" t="s">
        <v>1425</v>
      </c>
      <c r="D104" s="490"/>
      <c r="E104" s="492"/>
      <c r="F104" s="2389">
        <f>SUMIFS($H$10:$H$50,$C$10:$C$50,C104)</f>
        <v>60000</v>
      </c>
      <c r="G104" s="2390"/>
      <c r="H104" s="492"/>
      <c r="I104" s="491">
        <f>SUMIFS($H$10:$H$50,$C$10:$C$50,C104,$D$10:$D$50,"&gt;=4")</f>
        <v>60000</v>
      </c>
      <c r="J104" s="492"/>
      <c r="K104" s="508">
        <f>SUMIFS($H$10:$H$39,$C$10:$C$39,C104,$D$10:$D$39,"&lt;=3")</f>
        <v>0</v>
      </c>
    </row>
    <row ht="19.5" customHeight="1" r="105" spans="1:15" s="475" customFormat="1">
      <c r="A105" s="474"/>
      <c r="B105" s="489"/>
      <c r="C105" s="490" t="s">
        <v>1427</v>
      </c>
      <c r="D105" s="490"/>
      <c r="E105" s="492"/>
      <c r="F105" s="2389">
        <f>SUMIFS($H$10:$H$50,$C$10:$C$50,C105)</f>
        <v>50001</v>
      </c>
      <c r="G105" s="2390"/>
      <c r="H105" s="492"/>
      <c r="I105" s="491">
        <f>SUMIFS($H$10:$H$50,$C$10:$C$50,C105,$D$10:$D$50,"&gt;=4")</f>
        <v>0</v>
      </c>
      <c r="J105" s="492"/>
      <c r="K105" s="508">
        <f>SUMIFS($H$10:$H$39,$C$10:$C$39,C105,$D$10:$D$39,"&lt;=3")</f>
        <v>50001</v>
      </c>
    </row>
    <row ht="19.5" customHeight="1" r="106" spans="1:15" s="475" customFormat="1">
      <c r="A106" s="474"/>
      <c r="B106" s="489"/>
      <c r="C106" s="490" t="s">
        <v>1429</v>
      </c>
      <c r="D106" s="490"/>
      <c r="E106" s="492"/>
      <c r="F106" s="2389">
        <f>SUMIFS($H$10:$H$50,$C$10:$C$50,C106)</f>
        <v>0</v>
      </c>
      <c r="G106" s="2390"/>
      <c r="H106" s="492"/>
      <c r="I106" s="491">
        <f>SUMIFS($H$10:$H$50,$C$10:$C$50,C106,$D$10:$D$50,"&gt;=4")</f>
        <v>0</v>
      </c>
      <c r="J106" s="492"/>
      <c r="K106" s="508">
        <f>SUMIFS($H$10:$H$39,$C$10:$C$39,C106,$D$10:$D$39,"&lt;=3")</f>
        <v>0</v>
      </c>
    </row>
    <row ht="19.5" customHeight="1" r="107" spans="1:15" s="475" customFormat="1">
      <c r="A107" s="474"/>
      <c r="B107" s="489"/>
      <c r="C107" s="490" t="s">
        <v>1431</v>
      </c>
      <c r="D107" s="490"/>
      <c r="E107" s="492"/>
      <c r="F107" s="2389">
        <f>SUMIFS($H$10:$H$50,$C$10:$C$50,C107)</f>
        <v>2000</v>
      </c>
      <c r="G107" s="2390"/>
      <c r="H107" s="492"/>
      <c r="I107" s="491">
        <f>SUMIFS($H$10:$H$50,$C$10:$C$50,C107,$D$10:$D$50,"&gt;=4")</f>
        <v>0</v>
      </c>
      <c r="J107" s="492"/>
      <c r="K107" s="508">
        <f>SUMIFS($H$10:$H$39,$C$10:$C$39,C107,$D$10:$D$39,"&lt;=3")</f>
        <v>2000</v>
      </c>
    </row>
    <row ht="19.5" customHeight="1" r="108" spans="1:15" s="475" customFormat="1">
      <c r="A108" s="474"/>
      <c r="B108" s="489"/>
      <c r="C108" s="490" t="s">
        <v>1433</v>
      </c>
      <c r="D108" s="490"/>
      <c r="E108" s="492"/>
      <c r="F108" s="2389">
        <f>SUMIFS($H$10:$H$50,$C$10:$C$50,C108)</f>
        <v>50000</v>
      </c>
      <c r="G108" s="2390"/>
      <c r="H108" s="492"/>
      <c r="I108" s="491">
        <f>SUMIFS($H$10:$H$50,$C$10:$C$50,C108,$D$10:$D$50,"&gt;=4")</f>
        <v>0</v>
      </c>
      <c r="J108" s="492"/>
      <c r="K108" s="508">
        <f>SUMIFS($H$10:$H$39,$C$10:$C$39,C108,$D$10:$D$39,"&lt;=3")</f>
        <v>50000</v>
      </c>
    </row>
    <row ht="19.5" customHeight="1" r="109" spans="1:15" s="475" customFormat="1">
      <c r="A109" s="474"/>
      <c r="B109" s="489"/>
      <c r="C109" s="490" t="s">
        <v>1435</v>
      </c>
      <c r="D109" s="490"/>
      <c r="E109" s="492"/>
      <c r="F109" s="2389">
        <f>SUMIFS($H$10:$H$50,$C$10:$C$50,C109)</f>
        <v>100000</v>
      </c>
      <c r="G109" s="2390"/>
      <c r="H109" s="492"/>
      <c r="I109" s="491">
        <f>SUMIFS($H$10:$H$50,$C$10:$C$50,C109,$D$10:$D$50,"&gt;=4")</f>
        <v>0</v>
      </c>
      <c r="J109" s="492"/>
      <c r="K109" s="508">
        <f>SUMIFS($H$10:$H$39,$C$10:$C$39,C109,$D$10:$D$39,"&lt;=3")</f>
        <v>100000</v>
      </c>
    </row>
    <row ht="19.5" customHeight="1" r="110" spans="1:15" s="475" customFormat="1" thickBot="1">
      <c r="A110" s="474"/>
      <c r="B110" s="495"/>
      <c r="C110" s="496" t="s">
        <v>1437</v>
      </c>
      <c r="D110" s="496"/>
      <c r="E110" s="499"/>
      <c r="F110" s="2387">
        <f>SUMIFS($H$10:$H$50,$C$10:$C$50,C110)</f>
        <v>73000</v>
      </c>
      <c r="G110" s="2388"/>
      <c r="H110" s="499"/>
      <c r="I110" s="504">
        <f>SUMIFS($H$10:$H$50,$C$10:$C$50,C110,$D$10:$D$50,"&gt;=4")</f>
        <v>0</v>
      </c>
      <c r="J110" s="499"/>
      <c r="K110" s="505">
        <f>SUMIFS($H$10:$H$39,$C$10:$C$39,C110,$D$10:$D$39,"&lt;=3")</f>
        <v>50000</v>
      </c>
    </row>
    <row ht="19.5" customHeight="1" r="111" spans="1:15" s="475" customFormat="1" thickBot="1">
      <c r="A111" s="474"/>
      <c r="B111" s="495" t="s">
        <v>1315</v>
      </c>
      <c r="C111" s="497" t="s">
        <v>1316</v>
      </c>
      <c r="D111" s="497"/>
      <c r="E111" s="509"/>
      <c r="F111" s="2404">
        <f>'金銭出納簿（今年度）（参考）'!$I$51</f>
        <v>1700289</v>
      </c>
      <c r="G111" s="2405"/>
      <c r="H111" s="509"/>
      <c r="I111" s="509"/>
      <c r="J111" s="509"/>
      <c r="K111" s="639">
        <f>'金銭出納簿（今年度）（参考）'!$I$51</f>
        <v>1700289</v>
      </c>
    </row>
    <row ht="24.6" customHeight="1" r="112" spans="1:15" s="475" customFormat="1" thickBot="1">
      <c r="A112" s="474"/>
      <c r="B112" s="2369" t="s">
        <v>1317</v>
      </c>
      <c r="C112" s="2370"/>
      <c r="D112" s="510"/>
      <c r="E112" s="511">
        <f>SUM(E91:E93)</f>
        <v>6620290</v>
      </c>
      <c r="F112" s="2391">
        <f>SUM(F94:G111)</f>
        <v>6620290</v>
      </c>
      <c r="G112" s="2392"/>
      <c r="H112" s="511">
        <f>SUM(H91:H93)</f>
        <v>6620170</v>
      </c>
      <c r="I112" s="511">
        <f>SUM(I94:I111)</f>
        <v>3905000</v>
      </c>
      <c r="J112" s="511">
        <f>SUM(J91:J93)</f>
        <v>120</v>
      </c>
      <c r="K112" s="640">
        <f>SUM(K94:K111)</f>
        <v>2542290</v>
      </c>
      <c r="N112" s="474"/>
      <c r="O112" s="512"/>
    </row>
    <row ht="18.75" r="113" spans="2:12">
      <c r="B113" s="513"/>
      <c r="C113" s="514"/>
      <c r="D113" s="514"/>
      <c r="E113" s="514"/>
      <c r="F113" s="514"/>
      <c r="G113" s="515"/>
      <c r="H113" s="475"/>
      <c r="I113" s="475"/>
      <c r="J113" s="475"/>
      <c r="K113" s="475"/>
      <c r="L113" s="475"/>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type="none"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3"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sheetViews>
    <sheetView showGridLines="0" topLeftCell="C1" zoomScale="124" workbookViewId="0" zoomScaleNormal="96" zoomScaleSheetLayoutView="120">
      <selection pane="topLeft" activeCell="A1"/>
    </sheetView>
  </sheetViews>
  <sheetFormatPr baseColWidth="8" defaultColWidth="9" defaultRowHeight="18"/>
  <cols>
    <col min="1" max="1" width="2.75" style="631" customWidth="1"/>
    <col min="2" max="2" width="7.25" style="631" customWidth="1"/>
    <col min="3" max="3" width="7.75" style="631" customWidth="1"/>
    <col min="4" max="4" width="8" style="631" customWidth="1"/>
    <col min="5" max="5" width="6.375" style="631" customWidth="1"/>
    <col min="6" max="7" width="7" style="631" customWidth="1"/>
    <col min="8" max="13" width="4.875" style="631" customWidth="1"/>
    <col min="14" max="14" width="9.125" style="631" customWidth="1"/>
    <col min="15" max="15" width="12.375" style="631" customWidth="1"/>
    <col min="16" max="16" width="21" style="631" customWidth="1"/>
    <col min="17" max="17" width="26" style="631" customWidth="1"/>
    <col min="18" max="25" width="7.625" style="631" customWidth="1"/>
    <col min="26" max="16384" width="9" style="631" customWidth="1"/>
  </cols>
  <sheetData>
    <row ht="19.5" r="1" spans="1:24">
      <c r="A1" s="613" t="s">
        <v>1460</v>
      </c>
      <c r="B1" s="656"/>
      <c r="Q1" s="657"/>
    </row>
    <row ht="24" customHeight="1" r="2" spans="1:24">
      <c r="A2" s="658" t="s">
        <v>1356</v>
      </c>
      <c r="C2" s="659"/>
      <c r="D2" s="659"/>
      <c r="E2" s="659"/>
      <c r="F2" s="659"/>
      <c r="G2" s="659"/>
      <c r="H2" s="659"/>
      <c r="I2" s="659"/>
      <c r="J2" s="659"/>
      <c r="K2" s="659"/>
      <c r="L2" s="659"/>
      <c r="M2" s="659"/>
      <c r="N2" s="659"/>
      <c r="Q2" s="660" t="s">
        <v>1461</v>
      </c>
      <c r="R2" s="659"/>
      <c r="S2" s="659"/>
      <c r="T2" s="659"/>
      <c r="U2" s="659"/>
      <c r="V2" s="659"/>
      <c r="W2" s="659"/>
    </row>
    <row ht="27" customHeight="1" r="3" spans="1:24">
      <c r="C3" s="661"/>
      <c r="D3" s="661"/>
      <c r="E3" s="661"/>
      <c r="F3" s="549"/>
      <c r="G3" s="661" t="s">
        <v>1462</v>
      </c>
      <c r="H3" s="455" t="s">
        <v>1463</v>
      </c>
      <c r="I3" s="661"/>
      <c r="J3" s="661"/>
      <c r="K3" s="661"/>
      <c r="L3" s="661"/>
      <c r="N3" s="661"/>
      <c r="O3" s="661"/>
      <c r="Q3" s="662"/>
    </row>
    <row ht="27" customHeight="1" r="4" spans="1:24">
      <c r="B4" s="632" t="s">
        <v>1464</v>
      </c>
      <c r="C4" s="663"/>
      <c r="D4" s="663"/>
      <c r="E4" s="663"/>
      <c r="F4" s="663"/>
      <c r="G4" s="663"/>
      <c r="H4" s="663"/>
      <c r="I4" s="663"/>
      <c r="J4" s="663"/>
      <c r="K4" s="663"/>
      <c r="L4" s="663"/>
      <c r="M4" s="663"/>
      <c r="N4" s="632"/>
      <c r="O4" s="663"/>
      <c r="P4" s="663"/>
      <c r="Q4" s="663"/>
    </row>
    <row ht="50.25" customHeight="1" r="5" spans="1:24">
      <c r="B5" s="2426" t="s">
        <v>1465</v>
      </c>
      <c r="C5" s="2427"/>
      <c r="D5" s="2427"/>
      <c r="E5" s="2427"/>
      <c r="F5" s="2427"/>
      <c r="G5" s="2427"/>
      <c r="H5" s="2427"/>
      <c r="I5" s="2427"/>
      <c r="J5" s="2427"/>
      <c r="K5" s="2427"/>
      <c r="L5" s="2427"/>
      <c r="M5" s="2427"/>
      <c r="N5" s="2427"/>
      <c r="O5" s="2427"/>
      <c r="P5" s="2427"/>
      <c r="Q5" s="2427"/>
    </row>
    <row ht="19.5" customHeight="1" r="6" spans="1:24">
      <c r="B6" s="2337" t="s">
        <v>1466</v>
      </c>
      <c r="C6" s="2337"/>
      <c r="D6" s="2337"/>
      <c r="E6" s="2338" t="s">
        <v>1467</v>
      </c>
      <c r="F6" s="2338"/>
      <c r="G6" s="2338"/>
      <c r="H6" s="2342" t="s">
        <v>1468</v>
      </c>
      <c r="I6" s="2343"/>
      <c r="J6" s="2343"/>
      <c r="K6" s="2343"/>
      <c r="L6" s="2343"/>
      <c r="M6" s="2343"/>
      <c r="N6" s="2338" t="s">
        <v>1469</v>
      </c>
      <c r="O6" s="2338"/>
      <c r="P6" s="2338"/>
      <c r="Q6" s="2337" t="s">
        <v>1470</v>
      </c>
      <c r="R6" s="2335"/>
      <c r="S6" s="2336"/>
      <c r="T6" s="2336"/>
      <c r="U6" s="2336"/>
      <c r="V6" s="2336"/>
      <c r="W6" s="2336"/>
      <c r="X6" s="2336"/>
    </row>
    <row ht="18" customHeight="1" r="7" spans="1:24">
      <c r="B7" s="2337" t="s">
        <v>1471</v>
      </c>
      <c r="C7" s="2338" t="s">
        <v>1472</v>
      </c>
      <c r="D7" s="2338"/>
      <c r="E7" s="2338" t="s">
        <v>1473</v>
      </c>
      <c r="F7" s="2337" t="s">
        <v>1474</v>
      </c>
      <c r="G7" s="2337" t="s">
        <v>1475</v>
      </c>
      <c r="H7" s="2344"/>
      <c r="I7" s="2345"/>
      <c r="J7" s="2345"/>
      <c r="K7" s="2345"/>
      <c r="L7" s="2345"/>
      <c r="M7" s="2345"/>
      <c r="N7" s="2338" t="s">
        <v>1476</v>
      </c>
      <c r="O7" s="2337" t="s">
        <v>1477</v>
      </c>
      <c r="P7" s="2338" t="s">
        <v>1478</v>
      </c>
      <c r="Q7" s="2338"/>
      <c r="R7" s="2335"/>
      <c r="S7" s="2336"/>
      <c r="T7" s="2336"/>
      <c r="U7" s="2336"/>
      <c r="V7" s="2336"/>
      <c r="W7" s="2336"/>
      <c r="X7" s="2336"/>
    </row>
    <row ht="21" customHeight="1" r="8" spans="1:24">
      <c r="B8" s="2337"/>
      <c r="C8" s="664" t="s">
        <v>1479</v>
      </c>
      <c r="D8" s="664" t="s">
        <v>1472</v>
      </c>
      <c r="E8" s="2338"/>
      <c r="F8" s="2337"/>
      <c r="G8" s="2338"/>
      <c r="H8" s="2346"/>
      <c r="I8" s="2347"/>
      <c r="J8" s="2347"/>
      <c r="K8" s="2347"/>
      <c r="L8" s="2347"/>
      <c r="M8" s="2347"/>
      <c r="N8" s="2338"/>
      <c r="O8" s="2337"/>
      <c r="P8" s="2338"/>
      <c r="Q8" s="2338"/>
      <c r="R8" s="2335"/>
      <c r="S8" s="2336"/>
      <c r="T8" s="2336"/>
      <c r="U8" s="2336"/>
      <c r="V8" s="2336"/>
      <c r="W8" s="2336"/>
      <c r="X8" s="2336"/>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SUM(E14+F14)</f>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SUM(E15+F15)</f>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SUM(E16+F16)</f>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SUM(E18+F18)</f>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SUM(E19+F19)</f>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SUM(E20+F20)</f>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SUM(E21+F21)</f>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ht="26.25" customHeight="1" r="24" spans="2:24">
      <c r="B24" s="687"/>
      <c r="C24" s="688"/>
      <c r="D24" s="689"/>
      <c r="E24" s="690"/>
      <c r="F24" s="691" t="s">
        <v>1480</v>
      </c>
      <c r="G24" s="692"/>
      <c r="H24" s="693"/>
      <c r="I24" s="693"/>
      <c r="J24" s="693"/>
      <c r="K24" s="693"/>
      <c r="L24" s="693"/>
      <c r="M24" s="693"/>
      <c r="N24" s="694"/>
      <c r="O24" s="694"/>
      <c r="P24" s="694"/>
      <c r="Q24" s="695"/>
      <c r="R24" s="674"/>
      <c r="S24" s="665"/>
      <c r="T24" s="665"/>
      <c r="U24" s="665"/>
      <c r="V24" s="665"/>
      <c r="W24" s="665"/>
      <c r="X24" s="665"/>
    </row>
    <row ht="18" customHeight="1" r="25" spans="2:24">
      <c r="B25" s="696"/>
      <c r="C25" s="697"/>
      <c r="D25" s="698"/>
      <c r="E25" s="699"/>
      <c r="F25" s="699"/>
      <c r="G25" s="700"/>
      <c r="H25" s="701"/>
      <c r="I25" s="701"/>
      <c r="J25" s="701"/>
      <c r="K25" s="701"/>
      <c r="L25" s="701"/>
      <c r="M25" s="701"/>
      <c r="N25" s="702"/>
      <c r="O25" s="703"/>
      <c r="P25" s="704"/>
      <c r="Q25" s="705"/>
    </row>
    <row ht="34.5" customHeight="1" r="26" spans="2:24">
      <c r="B26" s="696"/>
      <c r="C26" s="697"/>
      <c r="D26" s="698"/>
      <c r="E26" s="706" t="s">
        <v>1473</v>
      </c>
      <c r="F26" s="707" t="s">
        <v>1481</v>
      </c>
      <c r="G26" s="708" t="s">
        <v>1291</v>
      </c>
      <c r="H26" s="701"/>
      <c r="I26" s="701"/>
      <c r="J26" s="701"/>
      <c r="K26" s="701"/>
      <c r="L26" s="701"/>
      <c r="M26" s="701"/>
      <c r="N26" s="702"/>
      <c r="O26" s="703"/>
      <c r="P26" s="704"/>
      <c r="Q26" s="705"/>
    </row>
    <row ht="33" customHeight="1" r="27" spans="2:24">
      <c r="B27" s="2339" t="s">
        <v>1482</v>
      </c>
      <c r="C27" s="2339"/>
      <c r="D27" s="2339"/>
      <c r="E27" s="709">
        <f>MAX(E9:E24)</f>
        <v>0</v>
      </c>
      <c r="F27" s="709">
        <f>MAX(F9:F24)</f>
        <v>0</v>
      </c>
      <c r="G27" s="710">
        <f>SUM(E27+F27)</f>
        <v>0</v>
      </c>
      <c r="H27" s="701"/>
      <c r="I27" s="701"/>
      <c r="J27" s="701"/>
      <c r="K27" s="701"/>
      <c r="L27" s="701"/>
      <c r="M27" s="701"/>
      <c r="N27" s="702"/>
      <c r="O27" s="703"/>
      <c r="P27" s="704"/>
      <c r="Q27" s="705"/>
    </row>
    <row ht="33" customHeight="1" r="28" spans="2:24">
      <c r="B28" s="696"/>
      <c r="C28" s="697"/>
      <c r="D28" s="698"/>
      <c r="E28" s="699"/>
      <c r="F28" s="699"/>
      <c r="G28" s="700"/>
      <c r="H28" s="701"/>
      <c r="I28" s="701"/>
      <c r="J28" s="701"/>
      <c r="K28" s="701"/>
      <c r="L28" s="701"/>
      <c r="M28" s="701"/>
      <c r="N28" s="702"/>
      <c r="O28" s="703"/>
      <c r="P28" s="704"/>
      <c r="Q28" s="705"/>
    </row>
    <row ht="18" customHeight="1" r="29" spans="2:24">
      <c r="B29" s="2330"/>
      <c r="C29" s="2331"/>
      <c r="D29" s="2332"/>
      <c r="E29" s="711"/>
      <c r="F29" s="711"/>
      <c r="G29" s="711"/>
      <c r="H29" s="711"/>
      <c r="I29" s="711"/>
      <c r="J29" s="711"/>
      <c r="K29" s="711"/>
      <c r="L29" s="711"/>
      <c r="M29" s="711"/>
      <c r="N29" s="712"/>
      <c r="O29" s="705"/>
      <c r="P29" s="2333"/>
      <c r="Q29" s="2334"/>
    </row>
    <row ht="18" customHeight="1" r="30" spans="2:24">
      <c r="B30" s="2330"/>
      <c r="C30" s="2331"/>
      <c r="D30" s="2332"/>
      <c r="E30" s="711"/>
      <c r="F30" s="711"/>
      <c r="G30" s="711"/>
      <c r="H30" s="711"/>
      <c r="I30" s="711"/>
      <c r="J30" s="711"/>
      <c r="K30" s="711"/>
      <c r="L30" s="711"/>
      <c r="M30" s="711"/>
      <c r="N30" s="712"/>
      <c r="P30" s="2333"/>
      <c r="Q30" s="2334"/>
    </row>
    <row ht="18" customHeight="1" r="31" spans="2:24">
      <c r="B31" s="2330"/>
      <c r="C31" s="2331"/>
      <c r="D31" s="2332"/>
      <c r="E31" s="711"/>
      <c r="F31" s="711"/>
      <c r="G31" s="711"/>
      <c r="H31" s="711"/>
      <c r="I31" s="711"/>
      <c r="J31" s="711"/>
      <c r="K31" s="711"/>
      <c r="L31" s="711"/>
      <c r="M31" s="711"/>
      <c r="N31" s="712"/>
      <c r="O31" s="705"/>
      <c r="P31" s="2333"/>
      <c r="Q31" s="2334"/>
    </row>
    <row ht="18" customHeight="1" r="32" spans="2:24">
      <c r="B32" s="2330"/>
      <c r="C32" s="2331"/>
      <c r="D32" s="2332"/>
      <c r="E32" s="711"/>
      <c r="F32" s="711"/>
      <c r="G32" s="711"/>
      <c r="H32" s="711"/>
      <c r="I32" s="711"/>
      <c r="J32" s="711"/>
      <c r="K32" s="711"/>
      <c r="L32" s="711"/>
      <c r="M32" s="711"/>
      <c r="N32" s="712"/>
      <c r="O32" s="705"/>
      <c r="P32" s="2333"/>
      <c r="Q32" s="2334"/>
    </row>
    <row ht="18" customHeight="1" r="33" spans="2:17">
      <c r="B33" s="2330"/>
      <c r="C33" s="2331"/>
      <c r="D33" s="2332"/>
      <c r="E33" s="711"/>
      <c r="F33" s="711"/>
      <c r="G33" s="711"/>
      <c r="H33" s="711"/>
      <c r="I33" s="711"/>
      <c r="J33" s="711"/>
      <c r="K33" s="711"/>
      <c r="L33" s="711"/>
      <c r="M33" s="711"/>
      <c r="N33" s="712"/>
      <c r="P33" s="2333"/>
      <c r="Q33" s="2334"/>
    </row>
    <row ht="18" customHeight="1" r="34" spans="2:17">
      <c r="B34" s="2330"/>
      <c r="C34" s="2331"/>
      <c r="D34" s="2332"/>
      <c r="E34" s="711"/>
      <c r="F34" s="711"/>
      <c r="G34" s="711"/>
      <c r="H34" s="711"/>
      <c r="I34" s="711"/>
      <c r="J34" s="711"/>
      <c r="K34" s="711"/>
      <c r="L34" s="711"/>
      <c r="M34" s="711"/>
      <c r="N34" s="712"/>
      <c r="O34" s="705"/>
      <c r="P34" s="2333"/>
      <c r="Q34" s="2334"/>
    </row>
    <row ht="18" customHeight="1" r="35" spans="2:17">
      <c r="B35" s="2330"/>
      <c r="C35" s="2331"/>
      <c r="D35" s="2332"/>
      <c r="E35" s="711"/>
      <c r="F35" s="711"/>
      <c r="G35" s="711"/>
      <c r="H35" s="711"/>
      <c r="I35" s="711"/>
      <c r="J35" s="711"/>
      <c r="K35" s="711"/>
      <c r="L35" s="711"/>
      <c r="M35" s="711"/>
      <c r="N35" s="712"/>
      <c r="O35" s="705"/>
      <c r="P35" s="2333"/>
      <c r="Q35" s="2334"/>
    </row>
    <row ht="18" customHeight="1" r="36" spans="2:17">
      <c r="B36" s="2330"/>
      <c r="C36" s="2331"/>
      <c r="D36" s="2332"/>
      <c r="E36" s="711"/>
      <c r="F36" s="711"/>
      <c r="G36" s="711"/>
      <c r="H36" s="711"/>
      <c r="I36" s="711"/>
      <c r="J36" s="711"/>
      <c r="K36" s="711"/>
      <c r="L36" s="711"/>
      <c r="M36" s="711"/>
      <c r="N36" s="711"/>
      <c r="P36" s="2333"/>
      <c r="Q36" s="2334"/>
    </row>
    <row ht="18" customHeight="1" r="37" spans="2:17">
      <c r="B37" s="2330"/>
      <c r="C37" s="2331"/>
      <c r="D37" s="2332"/>
      <c r="E37" s="711"/>
      <c r="F37" s="711"/>
      <c r="G37" s="711"/>
      <c r="H37" s="711"/>
      <c r="I37" s="711"/>
      <c r="J37" s="711"/>
      <c r="K37" s="711"/>
      <c r="L37" s="711"/>
      <c r="M37" s="711"/>
      <c r="N37" s="712"/>
      <c r="O37" s="705"/>
      <c r="P37" s="2333"/>
      <c r="Q37" s="2334"/>
    </row>
    <row ht="18" customHeight="1" r="38" spans="2:17">
      <c r="B38" s="2330"/>
      <c r="C38" s="2331"/>
      <c r="D38" s="2332"/>
      <c r="E38" s="711"/>
      <c r="F38" s="711"/>
      <c r="G38" s="711"/>
      <c r="H38" s="711"/>
      <c r="I38" s="711"/>
      <c r="J38" s="711"/>
      <c r="K38" s="711"/>
      <c r="L38" s="711"/>
      <c r="M38" s="711"/>
      <c r="N38" s="712"/>
      <c r="O38" s="705"/>
      <c r="P38" s="2333"/>
      <c r="Q38" s="2334"/>
    </row>
    <row ht="18" customHeight="1" r="39" spans="2:17">
      <c r="B39" s="2330"/>
      <c r="C39" s="2331"/>
      <c r="D39" s="2332"/>
      <c r="E39" s="711"/>
      <c r="F39" s="711"/>
      <c r="G39" s="711"/>
      <c r="H39" s="711"/>
      <c r="I39" s="711"/>
      <c r="J39" s="711"/>
      <c r="K39" s="711"/>
      <c r="L39" s="711"/>
      <c r="M39" s="711"/>
      <c r="N39" s="712"/>
      <c r="P39" s="2333"/>
      <c r="Q39" s="2334"/>
    </row>
    <row ht="18" customHeight="1" r="40" spans="2:17">
      <c r="B40" s="2330"/>
      <c r="C40" s="2331"/>
      <c r="D40" s="2332"/>
      <c r="E40" s="711"/>
      <c r="F40" s="711"/>
      <c r="G40" s="711"/>
      <c r="H40" s="711"/>
      <c r="I40" s="711"/>
      <c r="J40" s="711"/>
      <c r="K40" s="711"/>
      <c r="L40" s="711"/>
      <c r="M40" s="711"/>
      <c r="N40" s="712"/>
      <c r="O40" s="705"/>
      <c r="P40" s="2333"/>
      <c r="Q40" s="2334"/>
    </row>
    <row ht="18" customHeight="1" r="41" spans="2:17">
      <c r="B41" s="2330"/>
      <c r="C41" s="2331"/>
      <c r="D41" s="2332"/>
      <c r="E41" s="711"/>
      <c r="F41" s="711"/>
      <c r="G41" s="711"/>
      <c r="H41" s="711"/>
      <c r="I41" s="711"/>
      <c r="J41" s="711"/>
      <c r="K41" s="711"/>
      <c r="L41" s="711"/>
      <c r="M41" s="711"/>
      <c r="N41" s="712"/>
      <c r="O41" s="705"/>
      <c r="P41" s="2333"/>
      <c r="Q41" s="2334"/>
    </row>
    <row ht="18" customHeight="1" r="42" spans="2:17">
      <c r="B42" s="2330"/>
      <c r="C42" s="2331"/>
      <c r="D42" s="2332"/>
      <c r="E42" s="711"/>
      <c r="F42" s="711"/>
      <c r="G42" s="711"/>
      <c r="H42" s="711"/>
      <c r="I42" s="711"/>
      <c r="J42" s="711"/>
      <c r="K42" s="711"/>
      <c r="L42" s="711"/>
      <c r="M42" s="711"/>
      <c r="N42" s="712"/>
      <c r="P42" s="2333"/>
      <c r="Q42" s="2334"/>
    </row>
    <row ht="18" customHeight="1" r="43" spans="2:17">
      <c r="B43" s="2330"/>
      <c r="C43" s="2331"/>
      <c r="D43" s="2332"/>
      <c r="E43" s="711"/>
      <c r="F43" s="711"/>
      <c r="G43" s="711"/>
      <c r="H43" s="711"/>
      <c r="I43" s="711"/>
      <c r="J43" s="711"/>
      <c r="K43" s="711"/>
      <c r="L43" s="711"/>
      <c r="M43" s="711"/>
      <c r="N43" s="712"/>
      <c r="O43" s="705"/>
      <c r="P43" s="2333"/>
      <c r="Q43" s="2334"/>
    </row>
    <row ht="18" customHeight="1" r="44" spans="2:17">
      <c r="B44" s="2330"/>
      <c r="C44" s="2331"/>
      <c r="D44" s="2332"/>
      <c r="E44" s="711"/>
      <c r="F44" s="711"/>
      <c r="G44" s="711"/>
      <c r="H44" s="711"/>
      <c r="I44" s="711"/>
      <c r="J44" s="711"/>
      <c r="K44" s="711"/>
      <c r="L44" s="711"/>
      <c r="M44" s="711"/>
      <c r="N44" s="712"/>
      <c r="O44" s="705"/>
      <c r="P44" s="2333"/>
      <c r="Q44" s="2334"/>
    </row>
    <row ht="18" customHeight="1" r="45" spans="2:17">
      <c r="B45" s="2330"/>
      <c r="C45" s="2331"/>
      <c r="D45" s="2332"/>
      <c r="E45" s="711"/>
      <c r="F45" s="711"/>
      <c r="G45" s="711"/>
      <c r="H45" s="711"/>
      <c r="I45" s="711"/>
      <c r="J45" s="711"/>
      <c r="K45" s="711"/>
      <c r="L45" s="711"/>
      <c r="M45" s="711"/>
      <c r="N45" s="712"/>
      <c r="P45" s="2333"/>
      <c r="Q45" s="2334"/>
    </row>
    <row ht="18" customHeight="1" r="46" spans="2:17">
      <c r="B46" s="2330"/>
      <c r="C46" s="2331"/>
      <c r="D46" s="2332"/>
      <c r="E46" s="711"/>
      <c r="F46" s="711"/>
      <c r="G46" s="711"/>
      <c r="H46" s="711"/>
      <c r="I46" s="711"/>
      <c r="J46" s="711"/>
      <c r="K46" s="711"/>
      <c r="L46" s="711"/>
      <c r="M46" s="711"/>
      <c r="N46" s="712"/>
      <c r="O46" s="705"/>
      <c r="P46" s="2333"/>
      <c r="Q46" s="2334"/>
    </row>
    <row ht="18" customHeight="1" r="47" spans="2:17">
      <c r="B47" s="2330"/>
      <c r="C47" s="2331"/>
      <c r="D47" s="2332"/>
      <c r="E47" s="711"/>
      <c r="F47" s="711"/>
      <c r="G47" s="711"/>
      <c r="H47" s="711"/>
      <c r="I47" s="711"/>
      <c r="J47" s="711"/>
      <c r="K47" s="711"/>
      <c r="L47" s="711"/>
      <c r="M47" s="711"/>
      <c r="N47" s="712"/>
      <c r="O47" s="705"/>
      <c r="P47" s="2333"/>
      <c r="Q47" s="2334"/>
    </row>
    <row ht="18" customHeight="1" r="48" spans="2:17">
      <c r="B48" s="2330"/>
      <c r="C48" s="2331"/>
      <c r="D48" s="2332"/>
      <c r="E48" s="711"/>
      <c r="F48" s="711"/>
      <c r="G48" s="711"/>
      <c r="H48" s="711"/>
      <c r="I48" s="711"/>
      <c r="J48" s="711"/>
      <c r="K48" s="711"/>
      <c r="L48" s="711"/>
      <c r="M48" s="711"/>
      <c r="N48" s="712"/>
      <c r="P48" s="2333"/>
      <c r="Q48" s="2334"/>
    </row>
    <row ht="18" customHeight="1" r="49" spans="2:17">
      <c r="B49" s="2330"/>
      <c r="C49" s="2331"/>
      <c r="D49" s="2332"/>
      <c r="E49" s="711"/>
      <c r="F49" s="711"/>
      <c r="G49" s="711"/>
      <c r="H49" s="711"/>
      <c r="I49" s="711"/>
      <c r="J49" s="711"/>
      <c r="K49" s="711"/>
      <c r="L49" s="711"/>
      <c r="M49" s="711"/>
      <c r="N49" s="712"/>
      <c r="O49" s="705"/>
      <c r="P49" s="2333"/>
      <c r="Q49" s="2334"/>
    </row>
    <row ht="18" customHeight="1" r="50" spans="2:17">
      <c r="B50" s="2330"/>
      <c r="C50" s="2331"/>
      <c r="D50" s="2332"/>
      <c r="E50" s="711"/>
      <c r="F50" s="711"/>
      <c r="G50" s="711"/>
      <c r="H50" s="711"/>
      <c r="I50" s="711"/>
      <c r="J50" s="711"/>
      <c r="K50" s="711"/>
      <c r="L50" s="711"/>
      <c r="M50" s="711"/>
      <c r="N50" s="712"/>
      <c r="O50" s="705"/>
      <c r="P50" s="2333"/>
      <c r="Q50" s="2334"/>
    </row>
    <row ht="18" customHeight="1" r="51" spans="2:17">
      <c r="B51" s="2330"/>
      <c r="C51" s="2331"/>
      <c r="D51" s="2332"/>
      <c r="E51" s="711"/>
      <c r="F51" s="711"/>
      <c r="G51" s="711"/>
      <c r="H51" s="711"/>
      <c r="I51" s="711"/>
      <c r="J51" s="711"/>
      <c r="K51" s="711"/>
      <c r="L51" s="711"/>
      <c r="M51" s="711"/>
      <c r="N51" s="712"/>
      <c r="P51" s="2333"/>
      <c r="Q51" s="2334"/>
    </row>
    <row ht="18" customHeight="1" r="52" spans="2:17">
      <c r="B52" s="2330"/>
      <c r="C52" s="2331"/>
      <c r="D52" s="2332"/>
      <c r="E52" s="711"/>
      <c r="F52" s="711"/>
      <c r="G52" s="711"/>
      <c r="H52" s="711"/>
      <c r="I52" s="711"/>
      <c r="J52" s="711"/>
      <c r="K52" s="711"/>
      <c r="L52" s="711"/>
      <c r="M52" s="711"/>
      <c r="N52" s="712"/>
      <c r="O52" s="705"/>
      <c r="P52" s="2333"/>
      <c r="Q52" s="2334"/>
    </row>
    <row ht="18" customHeight="1" r="53" spans="2:17">
      <c r="B53" s="2330"/>
      <c r="C53" s="2331"/>
      <c r="D53" s="2332"/>
      <c r="E53" s="711"/>
      <c r="F53" s="711"/>
      <c r="G53" s="711"/>
      <c r="H53" s="711"/>
      <c r="I53" s="711"/>
      <c r="J53" s="711"/>
      <c r="K53" s="711"/>
      <c r="L53" s="711"/>
      <c r="M53" s="711"/>
      <c r="N53" s="712"/>
      <c r="O53" s="705"/>
      <c r="P53" s="2333"/>
      <c r="Q53" s="2334"/>
    </row>
    <row ht="18" customHeight="1" r="54" spans="2:17">
      <c r="B54" s="2330"/>
      <c r="C54" s="2331"/>
      <c r="D54" s="2332"/>
      <c r="E54" s="711"/>
      <c r="F54" s="711"/>
      <c r="G54" s="711"/>
      <c r="H54" s="711"/>
      <c r="I54" s="711"/>
      <c r="J54" s="711"/>
      <c r="K54" s="711"/>
      <c r="L54" s="711"/>
      <c r="M54" s="711"/>
      <c r="N54" s="712"/>
      <c r="P54" s="2333"/>
      <c r="Q54" s="2334"/>
    </row>
    <row ht="18" customHeight="1" r="55" spans="2:17">
      <c r="B55" s="2330"/>
      <c r="C55" s="2331"/>
      <c r="D55" s="2332"/>
      <c r="E55" s="711"/>
      <c r="F55" s="711"/>
      <c r="G55" s="711"/>
      <c r="H55" s="711"/>
      <c r="I55" s="711"/>
      <c r="J55" s="711"/>
      <c r="K55" s="711"/>
      <c r="L55" s="711"/>
      <c r="M55" s="711"/>
      <c r="N55" s="712"/>
      <c r="O55" s="705"/>
      <c r="P55" s="2333"/>
      <c r="Q55" s="2334"/>
    </row>
    <row ht="18" customHeight="1" r="56" spans="2:17">
      <c r="B56" s="2330"/>
      <c r="C56" s="2331"/>
      <c r="D56" s="2332"/>
      <c r="E56" s="711"/>
      <c r="F56" s="711"/>
      <c r="G56" s="711"/>
      <c r="H56" s="711"/>
      <c r="I56" s="711"/>
      <c r="J56" s="711"/>
      <c r="K56" s="711"/>
      <c r="L56" s="711"/>
      <c r="M56" s="711"/>
      <c r="N56" s="712"/>
      <c r="O56" s="705"/>
      <c r="P56" s="2333"/>
      <c r="Q56" s="2334"/>
    </row>
    <row ht="18" customHeight="1" r="57" spans="2:17">
      <c r="B57" s="2330"/>
      <c r="C57" s="2331"/>
      <c r="D57" s="2332"/>
      <c r="E57" s="711"/>
      <c r="F57" s="711"/>
      <c r="G57" s="711"/>
      <c r="H57" s="711"/>
      <c r="I57" s="711"/>
      <c r="J57" s="711"/>
      <c r="K57" s="711"/>
      <c r="L57" s="711"/>
      <c r="M57" s="711"/>
      <c r="N57" s="712"/>
      <c r="P57" s="2333"/>
      <c r="Q57" s="2334"/>
    </row>
    <row ht="18" customHeight="1" r="58" spans="2:17">
      <c r="B58" s="2330"/>
      <c r="C58" s="2331"/>
      <c r="D58" s="2332"/>
      <c r="E58" s="711"/>
      <c r="F58" s="711"/>
      <c r="G58" s="711"/>
      <c r="H58" s="711"/>
      <c r="I58" s="711"/>
      <c r="J58" s="711"/>
      <c r="K58" s="711"/>
      <c r="L58" s="711"/>
      <c r="M58" s="711"/>
      <c r="N58" s="712"/>
      <c r="O58" s="705"/>
      <c r="P58" s="2333"/>
      <c r="Q58" s="2334"/>
    </row>
    <row ht="18" customHeight="1" r="59" spans="2:17">
      <c r="B59" s="2330"/>
      <c r="C59" s="2331"/>
      <c r="D59" s="2332"/>
      <c r="E59" s="711"/>
      <c r="F59" s="711"/>
      <c r="G59" s="711"/>
      <c r="H59" s="711"/>
      <c r="I59" s="711"/>
      <c r="J59" s="711"/>
      <c r="K59" s="711"/>
      <c r="L59" s="711"/>
      <c r="M59" s="711"/>
      <c r="N59" s="712"/>
      <c r="O59" s="705"/>
      <c r="P59" s="2333"/>
      <c r="Q59" s="2334"/>
    </row>
    <row ht="18" customHeight="1" r="60" spans="2:17">
      <c r="B60" s="2330"/>
      <c r="C60" s="2331"/>
      <c r="D60" s="2332"/>
      <c r="E60" s="711"/>
      <c r="F60" s="711"/>
      <c r="G60" s="711"/>
      <c r="H60" s="711"/>
      <c r="I60" s="711"/>
      <c r="J60" s="711"/>
      <c r="K60" s="711"/>
      <c r="L60" s="711"/>
      <c r="M60" s="711"/>
      <c r="N60" s="712"/>
      <c r="P60" s="2333"/>
      <c r="Q60" s="2334"/>
    </row>
    <row ht="18" customHeight="1" r="61" spans="2:17">
      <c r="B61" s="2330"/>
      <c r="C61" s="2331"/>
      <c r="D61" s="2332"/>
      <c r="E61" s="711"/>
      <c r="F61" s="711"/>
      <c r="G61" s="711"/>
      <c r="H61" s="711"/>
      <c r="I61" s="711"/>
      <c r="J61" s="711"/>
      <c r="K61" s="711"/>
      <c r="L61" s="711"/>
      <c r="M61" s="711"/>
      <c r="N61" s="712"/>
      <c r="O61" s="705"/>
      <c r="P61" s="2333"/>
      <c r="Q61" s="2334"/>
    </row>
    <row ht="18" customHeight="1" r="62" spans="2:17">
      <c r="B62" s="2330"/>
      <c r="C62" s="2331"/>
      <c r="D62" s="2332"/>
      <c r="E62" s="711"/>
      <c r="F62" s="711"/>
      <c r="G62" s="711"/>
      <c r="H62" s="711"/>
      <c r="I62" s="711"/>
      <c r="J62" s="711"/>
      <c r="K62" s="711"/>
      <c r="L62" s="711"/>
      <c r="M62" s="711"/>
      <c r="N62" s="712"/>
      <c r="O62" s="705"/>
      <c r="P62" s="2333"/>
      <c r="Q62" s="2334"/>
    </row>
    <row ht="18" customHeight="1" r="63" spans="2:17">
      <c r="B63" s="2330"/>
      <c r="C63" s="2331"/>
      <c r="D63" s="2332"/>
      <c r="E63" s="711"/>
      <c r="F63" s="711"/>
      <c r="G63" s="711"/>
      <c r="H63" s="711"/>
      <c r="I63" s="711"/>
      <c r="J63" s="711"/>
      <c r="K63" s="711"/>
      <c r="L63" s="711"/>
      <c r="M63" s="711"/>
      <c r="N63" s="712"/>
      <c r="P63" s="2333"/>
      <c r="Q63" s="2334"/>
    </row>
    <row ht="18" customHeight="1" r="64" spans="2:17">
      <c r="B64" s="2330"/>
      <c r="C64" s="2331"/>
      <c r="D64" s="2332"/>
      <c r="E64" s="711"/>
      <c r="F64" s="711"/>
      <c r="G64" s="711"/>
      <c r="H64" s="711"/>
      <c r="I64" s="711"/>
      <c r="J64" s="711"/>
      <c r="K64" s="711"/>
      <c r="L64" s="711"/>
      <c r="M64" s="711"/>
      <c r="N64" s="712"/>
      <c r="O64" s="705"/>
      <c r="P64" s="2333"/>
      <c r="Q64" s="2334"/>
    </row>
    <row ht="18" customHeight="1" r="65" spans="2:17">
      <c r="B65" s="2330"/>
      <c r="C65" s="2331"/>
      <c r="D65" s="2332"/>
      <c r="E65" s="711"/>
      <c r="F65" s="711"/>
      <c r="G65" s="711"/>
      <c r="H65" s="711"/>
      <c r="I65" s="711"/>
      <c r="J65" s="711"/>
      <c r="K65" s="711"/>
      <c r="L65" s="711"/>
      <c r="M65" s="711"/>
      <c r="N65" s="712"/>
      <c r="O65" s="705"/>
      <c r="P65" s="2333"/>
      <c r="Q65" s="2334"/>
    </row>
    <row ht="18" customHeight="1" r="66" spans="2:17">
      <c r="B66" s="2330"/>
      <c r="C66" s="2331"/>
      <c r="D66" s="2332"/>
      <c r="E66" s="711"/>
      <c r="F66" s="711"/>
      <c r="G66" s="711"/>
      <c r="H66" s="711"/>
      <c r="I66" s="711"/>
      <c r="J66" s="711"/>
      <c r="K66" s="711"/>
      <c r="L66" s="711"/>
      <c r="M66" s="711"/>
      <c r="N66" s="712"/>
      <c r="P66" s="2333"/>
      <c r="Q66" s="2334"/>
    </row>
    <row ht="18" customHeight="1" r="67" spans="2:17">
      <c r="B67" s="2330"/>
      <c r="C67" s="2331"/>
      <c r="D67" s="2332"/>
      <c r="E67" s="711"/>
      <c r="F67" s="711"/>
      <c r="G67" s="711"/>
      <c r="H67" s="711"/>
      <c r="I67" s="711"/>
      <c r="J67" s="711"/>
      <c r="K67" s="711"/>
      <c r="L67" s="711"/>
      <c r="M67" s="711"/>
      <c r="N67" s="712"/>
      <c r="O67" s="705"/>
      <c r="P67" s="2333"/>
      <c r="Q67" s="2334"/>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type="none" allowBlank="1" showInputMessage="1" showErrorMessage="1" sqref="C28:D28 C24 C25:D26 C23:D23 B23:B28 H24:M28 E24:F28 B10:D22"/>
    <dataValidation type="none"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sheetViews>
    <sheetView zoomScale="77" workbookViewId="0" view="pageBreakPreview" zoomScaleNormal="100" zoomScaleSheetLayoutView="70">
      <selection pane="topLeft" activeCell="G51" sqref="G51"/>
    </sheetView>
  </sheetViews>
  <sheetFormatPr baseColWidth="8" defaultColWidth="9" defaultRowHeight="13"/>
  <cols>
    <col min="1" max="1" width="17.375" style="714" customWidth="1"/>
    <col min="2" max="2" width="20.875" style="714" customWidth="1"/>
    <col min="3" max="3" width="27.125" style="714" customWidth="1"/>
    <col min="4" max="4" width="51.75" style="715" customWidth="1"/>
    <col min="5" max="5" width="17.125" style="714" bestFit="1" customWidth="1"/>
    <col min="6" max="6" width="95.375" style="714" customWidth="1"/>
    <col min="7" max="16384" width="9" style="714" customWidth="1"/>
  </cols>
  <sheetData>
    <row ht="31.5" customHeight="1" r="1" spans="1:6">
      <c r="A1" s="2481" t="s">
        <v>1483</v>
      </c>
      <c r="B1" s="2481"/>
      <c r="C1" s="2481"/>
      <c r="D1" s="2481"/>
      <c r="E1" s="2481"/>
      <c r="F1" s="2481"/>
    </row>
    <row ht="22.5" customHeight="1" r="2" spans="1:6"/>
    <row ht="19.5" customHeight="1" r="3" spans="1:6">
      <c r="B3" s="716"/>
      <c r="D3" s="717"/>
      <c r="E3" s="718" t="s">
        <v>1484</v>
      </c>
    </row>
    <row ht="19.5" customHeight="1" r="4" spans="1:6">
      <c r="B4" s="719"/>
      <c r="D4" s="717" t="s">
        <v>1485</v>
      </c>
      <c r="E4" s="720">
        <v>200</v>
      </c>
    </row>
    <row ht="19.5" customHeight="1" r="5" spans="1:6">
      <c r="B5" s="719"/>
      <c r="D5" s="717" t="s">
        <v>1486</v>
      </c>
      <c r="E5" s="720">
        <v>300</v>
      </c>
    </row>
    <row ht="19.5" customHeight="1" r="6" spans="1:6">
      <c r="A6" s="721" t="s">
        <v>1487</v>
      </c>
      <c r="B6" s="722"/>
      <c r="C6" s="723"/>
      <c r="D6" s="724"/>
      <c r="E6" s="725"/>
      <c r="F6" s="722"/>
    </row>
    <row ht="19.5" customHeight="1" r="7" spans="1:6">
      <c r="A7" s="723" t="s">
        <v>1488</v>
      </c>
      <c r="B7" s="722"/>
      <c r="C7" s="723"/>
      <c r="D7" s="724"/>
      <c r="E7" s="725"/>
      <c r="F7" s="722"/>
    </row>
    <row ht="19.5" customHeight="1" r="8" spans="1:6">
      <c r="A8" s="726" t="s">
        <v>1476</v>
      </c>
      <c r="B8" s="2449" t="s">
        <v>1489</v>
      </c>
      <c r="C8" s="2450"/>
      <c r="D8" s="727" t="s">
        <v>1478</v>
      </c>
      <c r="E8" s="728" t="s">
        <v>1490</v>
      </c>
      <c r="F8" s="726" t="s">
        <v>1491</v>
      </c>
    </row>
    <row ht="19.5" customHeight="1" r="9" spans="1:6">
      <c r="A9" s="2482" t="s">
        <v>1492</v>
      </c>
      <c r="B9" s="2483" t="s">
        <v>1493</v>
      </c>
      <c r="C9" s="2443" t="s">
        <v>1494</v>
      </c>
      <c r="D9" s="2476" t="s">
        <v>1495</v>
      </c>
      <c r="E9" s="2474">
        <v>1</v>
      </c>
      <c r="F9" s="729" t="s">
        <v>1496</v>
      </c>
    </row>
    <row ht="19.5" customHeight="1" r="10" spans="1:6">
      <c r="A10" s="2482"/>
      <c r="B10" s="2484"/>
      <c r="C10" s="2445"/>
      <c r="D10" s="2477"/>
      <c r="E10" s="2475"/>
      <c r="F10" s="730" t="s">
        <v>1497</v>
      </c>
    </row>
    <row ht="19.5" customHeight="1" r="11" spans="1:6">
      <c r="A11" s="2482"/>
      <c r="B11" s="2484"/>
      <c r="C11" s="731" t="s">
        <v>1498</v>
      </c>
      <c r="D11" s="732" t="s">
        <v>1499</v>
      </c>
      <c r="E11" s="733">
        <v>2</v>
      </c>
      <c r="F11" s="734" t="s">
        <v>1499</v>
      </c>
    </row>
    <row ht="40.5" customHeight="1" r="12" spans="1:6">
      <c r="A12" s="2482"/>
      <c r="B12" s="2469" t="s">
        <v>1500</v>
      </c>
      <c r="C12" s="2470"/>
      <c r="D12" s="731" t="s">
        <v>1501</v>
      </c>
      <c r="E12" s="733">
        <v>3</v>
      </c>
      <c r="F12" s="735" t="s">
        <v>1502</v>
      </c>
    </row>
    <row ht="19.5" customHeight="1" r="13" spans="1:6">
      <c r="A13" s="2482"/>
      <c r="B13" s="2431" t="s">
        <v>1503</v>
      </c>
      <c r="C13" s="2466" t="s">
        <v>1504</v>
      </c>
      <c r="D13" s="732" t="s">
        <v>1505</v>
      </c>
      <c r="E13" s="733">
        <v>4</v>
      </c>
      <c r="F13" s="734" t="s">
        <v>1506</v>
      </c>
    </row>
    <row ht="19.5" customHeight="1" r="14" spans="1:6">
      <c r="A14" s="2482"/>
      <c r="B14" s="2484"/>
      <c r="C14" s="2467"/>
      <c r="D14" s="2487" t="s">
        <v>1507</v>
      </c>
      <c r="E14" s="2474">
        <v>5</v>
      </c>
      <c r="F14" s="729" t="s">
        <v>1508</v>
      </c>
    </row>
    <row ht="19.5" customHeight="1" r="15" spans="1:6">
      <c r="A15" s="2482"/>
      <c r="B15" s="2484"/>
      <c r="C15" s="2467"/>
      <c r="D15" s="2488"/>
      <c r="E15" s="2475"/>
      <c r="F15" s="730" t="s">
        <v>1509</v>
      </c>
    </row>
    <row ht="19.5" customHeight="1" r="16" spans="1:6">
      <c r="A16" s="2482"/>
      <c r="B16" s="2484"/>
      <c r="C16" s="2467"/>
      <c r="D16" s="2476" t="s">
        <v>1510</v>
      </c>
      <c r="E16" s="2474">
        <v>6</v>
      </c>
      <c r="F16" s="736" t="s">
        <v>1511</v>
      </c>
    </row>
    <row ht="19.5" customHeight="1" r="17" spans="1:6">
      <c r="A17" s="2482"/>
      <c r="B17" s="2484"/>
      <c r="C17" s="2468"/>
      <c r="D17" s="2477"/>
      <c r="E17" s="2475"/>
      <c r="F17" s="737" t="s">
        <v>1512</v>
      </c>
    </row>
    <row ht="19.5" customHeight="1" r="18" spans="1:6">
      <c r="A18" s="2482"/>
      <c r="B18" s="2484"/>
      <c r="C18" s="2466" t="s">
        <v>1513</v>
      </c>
      <c r="D18" s="2487" t="s">
        <v>1514</v>
      </c>
      <c r="E18" s="2474">
        <v>7</v>
      </c>
      <c r="F18" s="729" t="s">
        <v>1515</v>
      </c>
    </row>
    <row ht="19.5" customHeight="1" r="19" spans="1:6">
      <c r="A19" s="2482"/>
      <c r="B19" s="2484"/>
      <c r="C19" s="2467"/>
      <c r="D19" s="2488"/>
      <c r="E19" s="2475"/>
      <c r="F19" s="730" t="s">
        <v>1516</v>
      </c>
    </row>
    <row ht="19.5" customHeight="1" r="20" spans="1:6">
      <c r="A20" s="2482"/>
      <c r="B20" s="2484"/>
      <c r="C20" s="2467"/>
      <c r="D20" s="2476" t="s">
        <v>1517</v>
      </c>
      <c r="E20" s="2474">
        <v>8</v>
      </c>
      <c r="F20" s="736" t="s">
        <v>1518</v>
      </c>
    </row>
    <row ht="19.5" customHeight="1" r="21" spans="1:6">
      <c r="A21" s="2482"/>
      <c r="B21" s="2484"/>
      <c r="C21" s="2467"/>
      <c r="D21" s="2477"/>
      <c r="E21" s="2475"/>
      <c r="F21" s="737" t="s">
        <v>1519</v>
      </c>
    </row>
    <row ht="19.5" customHeight="1" r="22" spans="1:6">
      <c r="A22" s="2482"/>
      <c r="B22" s="2484"/>
      <c r="C22" s="2467"/>
      <c r="D22" s="2476" t="s">
        <v>1520</v>
      </c>
      <c r="E22" s="2474">
        <v>9</v>
      </c>
      <c r="F22" s="729" t="s">
        <v>1521</v>
      </c>
    </row>
    <row ht="19.5" customHeight="1" r="23" spans="1:6">
      <c r="A23" s="2482"/>
      <c r="B23" s="2484"/>
      <c r="C23" s="2467"/>
      <c r="D23" s="2478"/>
      <c r="E23" s="2486"/>
      <c r="F23" s="738" t="s">
        <v>1522</v>
      </c>
    </row>
    <row ht="19.5" customHeight="1" r="24" spans="1:6">
      <c r="A24" s="2482"/>
      <c r="B24" s="2484"/>
      <c r="C24" s="2468"/>
      <c r="D24" s="2477"/>
      <c r="E24" s="2475"/>
      <c r="F24" s="730" t="s">
        <v>1523</v>
      </c>
    </row>
    <row ht="19.5" customHeight="1" r="25" spans="1:6">
      <c r="A25" s="2482"/>
      <c r="B25" s="2484"/>
      <c r="C25" s="2470" t="s">
        <v>1524</v>
      </c>
      <c r="D25" s="739" t="s">
        <v>1525</v>
      </c>
      <c r="E25" s="733">
        <v>10</v>
      </c>
      <c r="F25" s="734" t="s">
        <v>1526</v>
      </c>
    </row>
    <row ht="19.5" customHeight="1" r="26" spans="1:6">
      <c r="A26" s="2482"/>
      <c r="B26" s="2484"/>
      <c r="C26" s="2470"/>
      <c r="D26" s="739" t="s">
        <v>1527</v>
      </c>
      <c r="E26" s="733">
        <v>11</v>
      </c>
      <c r="F26" s="740" t="s">
        <v>1528</v>
      </c>
    </row>
    <row ht="19.5" customHeight="1" r="27" spans="1:6">
      <c r="A27" s="2482"/>
      <c r="B27" s="2484"/>
      <c r="C27" s="2470"/>
      <c r="D27" s="739" t="s">
        <v>1529</v>
      </c>
      <c r="E27" s="733">
        <v>12</v>
      </c>
      <c r="F27" s="734" t="s">
        <v>1529</v>
      </c>
    </row>
    <row ht="19.5" customHeight="1" r="28" spans="1:6">
      <c r="A28" s="2482"/>
      <c r="B28" s="2484"/>
      <c r="C28" s="2466" t="s">
        <v>2</v>
      </c>
      <c r="D28" s="739" t="s">
        <v>1530</v>
      </c>
      <c r="E28" s="733">
        <v>13</v>
      </c>
      <c r="F28" s="740" t="s">
        <v>1531</v>
      </c>
    </row>
    <row ht="19.5" customHeight="1" r="29" spans="1:6">
      <c r="A29" s="2482"/>
      <c r="B29" s="2484"/>
      <c r="C29" s="2467"/>
      <c r="D29" s="739" t="s">
        <v>1532</v>
      </c>
      <c r="E29" s="733">
        <v>14</v>
      </c>
      <c r="F29" s="734" t="s">
        <v>1533</v>
      </c>
    </row>
    <row ht="19.5" customHeight="1" r="30" spans="1:6">
      <c r="A30" s="2482"/>
      <c r="B30" s="2484"/>
      <c r="C30" s="2467"/>
      <c r="D30" s="2476" t="s">
        <v>1534</v>
      </c>
      <c r="E30" s="2474">
        <v>15</v>
      </c>
      <c r="F30" s="729" t="s">
        <v>1535</v>
      </c>
    </row>
    <row ht="19.5" customHeight="1" r="31" spans="1:6">
      <c r="A31" s="2482"/>
      <c r="B31" s="2484"/>
      <c r="C31" s="2467"/>
      <c r="D31" s="2478"/>
      <c r="E31" s="2486"/>
      <c r="F31" s="738" t="s">
        <v>1536</v>
      </c>
    </row>
    <row ht="19.5" customHeight="1" r="32" spans="1:6">
      <c r="A32" s="2482"/>
      <c r="B32" s="2484"/>
      <c r="C32" s="2467"/>
      <c r="D32" s="2478"/>
      <c r="E32" s="2486"/>
      <c r="F32" s="738" t="s">
        <v>1523</v>
      </c>
    </row>
    <row ht="19.5" customHeight="1" r="33" spans="1:6">
      <c r="A33" s="2482"/>
      <c r="B33" s="2484"/>
      <c r="C33" s="2468"/>
      <c r="D33" s="2477"/>
      <c r="E33" s="2475"/>
      <c r="F33" s="730" t="s">
        <v>1537</v>
      </c>
    </row>
    <row ht="19.5" customHeight="1" r="34" spans="1:6">
      <c r="A34" s="2482"/>
      <c r="B34" s="2484"/>
      <c r="C34" s="2434" t="s">
        <v>1538</v>
      </c>
      <c r="D34" s="2487" t="s">
        <v>1539</v>
      </c>
      <c r="E34" s="2440">
        <v>16</v>
      </c>
      <c r="F34" s="736" t="s">
        <v>1540</v>
      </c>
    </row>
    <row ht="19.5" customHeight="1" r="35" spans="1:6">
      <c r="A35" s="2482"/>
      <c r="B35" s="2485"/>
      <c r="C35" s="2436"/>
      <c r="D35" s="2488"/>
      <c r="E35" s="2442"/>
      <c r="F35" s="737" t="s">
        <v>1541</v>
      </c>
    </row>
    <row ht="15" customHeight="1" r="36" spans="1:6">
      <c r="B36" s="741"/>
      <c r="C36" s="741"/>
      <c r="D36" s="742"/>
      <c r="E36" s="743"/>
    </row>
    <row ht="15" customHeight="1" r="37" spans="1:6">
      <c r="A37" s="723" t="s">
        <v>1542</v>
      </c>
      <c r="B37" s="722"/>
      <c r="C37" s="744"/>
      <c r="D37" s="724"/>
      <c r="E37" s="725"/>
      <c r="F37" s="722"/>
    </row>
    <row ht="19.5" customHeight="1" r="38" spans="1:6">
      <c r="A38" s="726" t="s">
        <v>1476</v>
      </c>
      <c r="B38" s="2449" t="s">
        <v>1489</v>
      </c>
      <c r="C38" s="2450"/>
      <c r="D38" s="727" t="s">
        <v>1478</v>
      </c>
      <c r="E38" s="728" t="s">
        <v>1490</v>
      </c>
      <c r="F38" s="726" t="s">
        <v>1491</v>
      </c>
    </row>
    <row ht="19.5" customHeight="1" r="39" spans="1:6">
      <c r="A39" s="2451" t="s">
        <v>1543</v>
      </c>
      <c r="B39" s="2469" t="s">
        <v>1544</v>
      </c>
      <c r="C39" s="2470"/>
      <c r="D39" s="745" t="s">
        <v>1545</v>
      </c>
      <c r="E39" s="746">
        <v>17</v>
      </c>
      <c r="F39" s="734" t="s">
        <v>1546</v>
      </c>
    </row>
    <row ht="19.5" customHeight="1" r="40" spans="1:6">
      <c r="A40" s="2451"/>
      <c r="B40" s="2469"/>
      <c r="C40" s="2470"/>
      <c r="D40" s="745" t="s">
        <v>1547</v>
      </c>
      <c r="E40" s="746">
        <v>18</v>
      </c>
      <c r="F40" s="734" t="s">
        <v>1548</v>
      </c>
    </row>
    <row ht="19.5" customHeight="1" r="41" spans="1:6">
      <c r="A41" s="2451"/>
      <c r="B41" s="2469"/>
      <c r="C41" s="2470"/>
      <c r="D41" s="745" t="s">
        <v>1549</v>
      </c>
      <c r="E41" s="746">
        <v>19</v>
      </c>
      <c r="F41" s="734" t="s">
        <v>1550</v>
      </c>
    </row>
    <row ht="19.5" customHeight="1" r="42" spans="1:6">
      <c r="A42" s="2451"/>
      <c r="B42" s="2469"/>
      <c r="C42" s="2470"/>
      <c r="D42" s="745" t="s">
        <v>1551</v>
      </c>
      <c r="E42" s="746">
        <v>20</v>
      </c>
      <c r="F42" s="747" t="s">
        <v>1552</v>
      </c>
    </row>
    <row ht="19.5" customHeight="1" r="43" spans="1:6">
      <c r="A43" s="2451"/>
      <c r="B43" s="2469"/>
      <c r="C43" s="2470"/>
      <c r="D43" s="745" t="s">
        <v>1553</v>
      </c>
      <c r="E43" s="746">
        <v>21</v>
      </c>
      <c r="F43" s="734" t="s">
        <v>1554</v>
      </c>
    </row>
    <row ht="19.5" customHeight="1" r="44" spans="1:6">
      <c r="A44" s="2451"/>
      <c r="B44" s="2469"/>
      <c r="C44" s="2470"/>
      <c r="D44" s="745" t="s">
        <v>1555</v>
      </c>
      <c r="E44" s="746">
        <v>22</v>
      </c>
      <c r="F44" s="734" t="s">
        <v>1556</v>
      </c>
    </row>
    <row ht="19.5" customHeight="1" r="45" spans="1:6">
      <c r="A45" s="2451"/>
      <c r="B45" s="2469"/>
      <c r="C45" s="2470"/>
      <c r="D45" s="745" t="s">
        <v>483</v>
      </c>
      <c r="E45" s="746">
        <v>23</v>
      </c>
      <c r="F45" s="748" t="s">
        <v>1557</v>
      </c>
    </row>
    <row ht="15" customHeight="1" r="46" spans="1:6">
      <c r="B46" s="716"/>
      <c r="C46" s="716"/>
      <c r="D46" s="749"/>
      <c r="E46" s="750"/>
    </row>
    <row ht="19.5" customHeight="1" r="47" spans="1:6">
      <c r="A47" s="721" t="s">
        <v>1558</v>
      </c>
      <c r="C47" s="716"/>
      <c r="D47" s="749"/>
      <c r="E47" s="750"/>
    </row>
    <row ht="19.5" customHeight="1" r="48" spans="1:6">
      <c r="A48" s="723" t="s">
        <v>1559</v>
      </c>
      <c r="C48" s="716"/>
      <c r="D48" s="749"/>
      <c r="E48" s="750"/>
    </row>
    <row ht="18.75" r="49" spans="1:6">
      <c r="A49" s="726" t="s">
        <v>1476</v>
      </c>
      <c r="B49" s="2449" t="s">
        <v>1489</v>
      </c>
      <c r="C49" s="2450"/>
      <c r="D49" s="727" t="s">
        <v>1478</v>
      </c>
      <c r="E49" s="728" t="s">
        <v>1490</v>
      </c>
      <c r="F49" s="726" t="s">
        <v>1491</v>
      </c>
    </row>
    <row ht="18.75" customHeight="1" r="50" spans="1:6">
      <c r="A50" s="2451" t="s">
        <v>1560</v>
      </c>
      <c r="B50" s="2431" t="s">
        <v>1561</v>
      </c>
      <c r="C50" s="2431" t="s">
        <v>1562</v>
      </c>
      <c r="D50" s="2443" t="s">
        <v>1563</v>
      </c>
      <c r="E50" s="2446">
        <v>24</v>
      </c>
      <c r="F50" s="740" t="s">
        <v>1564</v>
      </c>
    </row>
    <row ht="18.75" customHeight="1" r="51" spans="1:6">
      <c r="A51" s="2451"/>
      <c r="B51" s="2432"/>
      <c r="C51" s="2432"/>
      <c r="D51" s="2445"/>
      <c r="E51" s="2448"/>
      <c r="F51" s="737" t="s">
        <v>1565</v>
      </c>
    </row>
    <row ht="18.75" customHeight="1" r="52" spans="1:6">
      <c r="A52" s="2451"/>
      <c r="B52" s="2432"/>
      <c r="C52" s="2432"/>
      <c r="D52" s="2479" t="s">
        <v>1566</v>
      </c>
      <c r="E52" s="2446">
        <v>25</v>
      </c>
      <c r="F52" s="740" t="s">
        <v>1567</v>
      </c>
    </row>
    <row ht="18.75" customHeight="1" r="53" spans="1:6">
      <c r="A53" s="2451"/>
      <c r="B53" s="2432"/>
      <c r="C53" s="2432"/>
      <c r="D53" s="2480"/>
      <c r="E53" s="2448"/>
      <c r="F53" s="737" t="s">
        <v>1568</v>
      </c>
    </row>
    <row ht="18.75" customHeight="1" r="54" spans="1:6">
      <c r="A54" s="2451"/>
      <c r="B54" s="2432"/>
      <c r="C54" s="2432"/>
      <c r="D54" s="2443" t="s">
        <v>1569</v>
      </c>
      <c r="E54" s="2446">
        <v>26</v>
      </c>
      <c r="F54" s="740" t="s">
        <v>1570</v>
      </c>
    </row>
    <row ht="18.75" customHeight="1" r="55" spans="1:6">
      <c r="A55" s="2451"/>
      <c r="B55" s="2432"/>
      <c r="C55" s="2432"/>
      <c r="D55" s="2445"/>
      <c r="E55" s="2448"/>
      <c r="F55" s="737" t="s">
        <v>1571</v>
      </c>
    </row>
    <row ht="18.75" customHeight="1" r="56" spans="1:6">
      <c r="A56" s="2451"/>
      <c r="B56" s="2432"/>
      <c r="C56" s="2432"/>
      <c r="D56" s="2443" t="s">
        <v>1572</v>
      </c>
      <c r="E56" s="2446">
        <v>27</v>
      </c>
      <c r="F56" s="740" t="s">
        <v>1573</v>
      </c>
    </row>
    <row ht="18.75" customHeight="1" r="57" spans="1:6">
      <c r="A57" s="2451"/>
      <c r="B57" s="2432"/>
      <c r="C57" s="2433"/>
      <c r="D57" s="2445"/>
      <c r="E57" s="2448"/>
      <c r="F57" s="737" t="s">
        <v>1574</v>
      </c>
    </row>
    <row ht="18.75" customHeight="1" r="58" spans="1:6">
      <c r="A58" s="2451"/>
      <c r="B58" s="2432"/>
      <c r="C58" s="751" t="s">
        <v>1498</v>
      </c>
      <c r="D58" s="752" t="s">
        <v>1499</v>
      </c>
      <c r="E58" s="746">
        <v>28</v>
      </c>
      <c r="F58" s="734" t="s">
        <v>1499</v>
      </c>
    </row>
    <row ht="18.75" customHeight="1" r="59" spans="1:6">
      <c r="A59" s="2451"/>
      <c r="B59" s="2471" t="s">
        <v>1500</v>
      </c>
      <c r="C59" s="2466"/>
      <c r="D59" s="2443" t="s">
        <v>1575</v>
      </c>
      <c r="E59" s="2446">
        <v>29</v>
      </c>
      <c r="F59" s="736" t="s">
        <v>1576</v>
      </c>
    </row>
    <row ht="18.75" customHeight="1" r="60" spans="1:6">
      <c r="A60" s="2451"/>
      <c r="B60" s="2472"/>
      <c r="C60" s="2467"/>
      <c r="D60" s="2444"/>
      <c r="E60" s="2447"/>
      <c r="F60" s="738" t="s">
        <v>1577</v>
      </c>
    </row>
    <row ht="37.5" r="61" spans="1:6">
      <c r="A61" s="2451"/>
      <c r="B61" s="2473"/>
      <c r="C61" s="2468"/>
      <c r="D61" s="2445"/>
      <c r="E61" s="2448"/>
      <c r="F61" s="737" t="s">
        <v>1578</v>
      </c>
    </row>
    <row ht="18.75" customHeight="1" r="62" spans="1:6">
      <c r="A62" s="2451"/>
      <c r="B62" s="2431" t="s">
        <v>1503</v>
      </c>
      <c r="C62" s="2466" t="s">
        <v>1579</v>
      </c>
      <c r="D62" s="2443" t="s">
        <v>1580</v>
      </c>
      <c r="E62" s="2446">
        <v>30</v>
      </c>
      <c r="F62" s="736" t="s">
        <v>1581</v>
      </c>
    </row>
    <row ht="18.75" customHeight="1" r="63" spans="1:6">
      <c r="A63" s="2451"/>
      <c r="B63" s="2432"/>
      <c r="C63" s="2467"/>
      <c r="D63" s="2444"/>
      <c r="E63" s="2447"/>
      <c r="F63" s="738" t="s">
        <v>1582</v>
      </c>
    </row>
    <row ht="18.75" customHeight="1" r="64" spans="1:6">
      <c r="A64" s="2451"/>
      <c r="B64" s="2432"/>
      <c r="C64" s="2467"/>
      <c r="D64" s="2444"/>
      <c r="E64" s="2447"/>
      <c r="F64" s="729" t="s">
        <v>1583</v>
      </c>
    </row>
    <row ht="18.75" customHeight="1" r="65" spans="1:6">
      <c r="A65" s="2451"/>
      <c r="B65" s="2432"/>
      <c r="C65" s="2467"/>
      <c r="D65" s="2444"/>
      <c r="E65" s="2447"/>
      <c r="F65" s="738" t="s">
        <v>1584</v>
      </c>
    </row>
    <row ht="18.75" customHeight="1" r="66" spans="1:6">
      <c r="A66" s="2451"/>
      <c r="B66" s="2432"/>
      <c r="C66" s="2467"/>
      <c r="D66" s="2444"/>
      <c r="E66" s="2447"/>
      <c r="F66" s="738" t="s">
        <v>1585</v>
      </c>
    </row>
    <row ht="18.75" customHeight="1" r="67" spans="1:6">
      <c r="A67" s="2451"/>
      <c r="B67" s="2432"/>
      <c r="C67" s="2467"/>
      <c r="D67" s="2444"/>
      <c r="E67" s="2447"/>
      <c r="F67" s="738" t="s">
        <v>1586</v>
      </c>
    </row>
    <row ht="18.75" customHeight="1" r="68" spans="1:6">
      <c r="A68" s="2451"/>
      <c r="B68" s="2432"/>
      <c r="C68" s="2468"/>
      <c r="D68" s="2445"/>
      <c r="E68" s="2448"/>
      <c r="F68" s="737" t="s">
        <v>1587</v>
      </c>
    </row>
    <row ht="18.75" customHeight="1" r="69" spans="1:6">
      <c r="A69" s="2451"/>
      <c r="B69" s="2432"/>
      <c r="C69" s="2466" t="s">
        <v>0</v>
      </c>
      <c r="D69" s="2443" t="s">
        <v>1588</v>
      </c>
      <c r="E69" s="2446">
        <v>31</v>
      </c>
      <c r="F69" s="736" t="s">
        <v>1589</v>
      </c>
    </row>
    <row ht="18.75" customHeight="1" r="70" spans="1:6">
      <c r="A70" s="2451"/>
      <c r="B70" s="2432"/>
      <c r="C70" s="2467"/>
      <c r="D70" s="2444"/>
      <c r="E70" s="2447"/>
      <c r="F70" s="738" t="s">
        <v>1590</v>
      </c>
    </row>
    <row ht="18.75" customHeight="1" r="71" spans="1:6">
      <c r="A71" s="2451"/>
      <c r="B71" s="2432"/>
      <c r="C71" s="2467"/>
      <c r="D71" s="2444"/>
      <c r="E71" s="2447"/>
      <c r="F71" s="738" t="s">
        <v>1591</v>
      </c>
    </row>
    <row ht="18.75" customHeight="1" r="72" spans="1:6">
      <c r="A72" s="2451"/>
      <c r="B72" s="2432"/>
      <c r="C72" s="2467"/>
      <c r="D72" s="2444"/>
      <c r="E72" s="2447"/>
      <c r="F72" s="738" t="s">
        <v>1592</v>
      </c>
    </row>
    <row ht="18.75" customHeight="1" r="73" spans="1:6">
      <c r="A73" s="2451"/>
      <c r="B73" s="2432"/>
      <c r="C73" s="2467"/>
      <c r="D73" s="2444"/>
      <c r="E73" s="2447"/>
      <c r="F73" s="738" t="s">
        <v>1593</v>
      </c>
    </row>
    <row ht="18.75" customHeight="1" r="74" spans="1:6">
      <c r="A74" s="2451"/>
      <c r="B74" s="2432"/>
      <c r="C74" s="2467"/>
      <c r="D74" s="2444"/>
      <c r="E74" s="2447"/>
      <c r="F74" s="738" t="s">
        <v>1594</v>
      </c>
    </row>
    <row ht="18.75" customHeight="1" r="75" spans="1:6">
      <c r="A75" s="2451"/>
      <c r="B75" s="2432"/>
      <c r="C75" s="2467"/>
      <c r="D75" s="2444"/>
      <c r="E75" s="2447"/>
      <c r="F75" s="738" t="s">
        <v>1595</v>
      </c>
    </row>
    <row ht="18.75" customHeight="1" r="76" spans="1:6">
      <c r="A76" s="2451"/>
      <c r="B76" s="2432"/>
      <c r="C76" s="2467"/>
      <c r="D76" s="2444"/>
      <c r="E76" s="2447"/>
      <c r="F76" s="738" t="s">
        <v>1596</v>
      </c>
    </row>
    <row ht="18.75" customHeight="1" r="77" spans="1:6">
      <c r="A77" s="2451"/>
      <c r="B77" s="2432"/>
      <c r="C77" s="2467"/>
      <c r="D77" s="2444"/>
      <c r="E77" s="2447"/>
      <c r="F77" s="738" t="s">
        <v>1597</v>
      </c>
    </row>
    <row ht="18.75" customHeight="1" r="78" spans="1:6">
      <c r="A78" s="2451"/>
      <c r="B78" s="2432"/>
      <c r="C78" s="2467"/>
      <c r="D78" s="2444"/>
      <c r="E78" s="2447"/>
      <c r="F78" s="738" t="s">
        <v>1598</v>
      </c>
    </row>
    <row ht="18.75" customHeight="1" r="79" spans="1:6">
      <c r="A79" s="2451"/>
      <c r="B79" s="2432"/>
      <c r="C79" s="2467"/>
      <c r="D79" s="2444"/>
      <c r="E79" s="2447"/>
      <c r="F79" s="738" t="s">
        <v>1599</v>
      </c>
    </row>
    <row ht="18.75" customHeight="1" r="80" spans="1:6">
      <c r="A80" s="2451"/>
      <c r="B80" s="2432"/>
      <c r="C80" s="2467"/>
      <c r="D80" s="2444"/>
      <c r="E80" s="2447"/>
      <c r="F80" s="729" t="s">
        <v>1600</v>
      </c>
    </row>
    <row ht="18.75" customHeight="1" r="81" spans="1:6">
      <c r="A81" s="2451"/>
      <c r="B81" s="2432"/>
      <c r="C81" s="2467"/>
      <c r="D81" s="2444"/>
      <c r="E81" s="2447"/>
      <c r="F81" s="738" t="s">
        <v>1601</v>
      </c>
    </row>
    <row ht="18.75" customHeight="1" r="82" spans="1:6">
      <c r="A82" s="2451"/>
      <c r="B82" s="2432"/>
      <c r="C82" s="2467"/>
      <c r="D82" s="2444"/>
      <c r="E82" s="2447"/>
      <c r="F82" s="738" t="s">
        <v>1602</v>
      </c>
    </row>
    <row ht="18.75" customHeight="1" r="83" spans="1:6">
      <c r="A83" s="2451"/>
      <c r="B83" s="2432"/>
      <c r="C83" s="2467"/>
      <c r="D83" s="2444"/>
      <c r="E83" s="2447"/>
      <c r="F83" s="738" t="s">
        <v>1603</v>
      </c>
    </row>
    <row ht="18.75" customHeight="1" r="84" spans="1:6">
      <c r="A84" s="2451"/>
      <c r="B84" s="2432"/>
      <c r="C84" s="2468"/>
      <c r="D84" s="2445"/>
      <c r="E84" s="2448"/>
      <c r="F84" s="737" t="s">
        <v>1604</v>
      </c>
    </row>
    <row ht="18.75" customHeight="1" r="85" spans="1:6">
      <c r="A85" s="2451"/>
      <c r="B85" s="2432"/>
      <c r="C85" s="2466" t="s">
        <v>1</v>
      </c>
      <c r="D85" s="2437" t="s">
        <v>1605</v>
      </c>
      <c r="E85" s="2446">
        <v>32</v>
      </c>
      <c r="F85" s="736" t="s">
        <v>1606</v>
      </c>
    </row>
    <row ht="18.75" customHeight="1" r="86" spans="1:6">
      <c r="A86" s="2451"/>
      <c r="B86" s="2432"/>
      <c r="C86" s="2467"/>
      <c r="D86" s="2438"/>
      <c r="E86" s="2447"/>
      <c r="F86" s="738" t="s">
        <v>1607</v>
      </c>
    </row>
    <row ht="18.75" customHeight="1" r="87" spans="1:6">
      <c r="A87" s="2451"/>
      <c r="B87" s="2432"/>
      <c r="C87" s="2467"/>
      <c r="D87" s="2438"/>
      <c r="E87" s="2447"/>
      <c r="F87" s="738" t="s">
        <v>1608</v>
      </c>
    </row>
    <row ht="18.75" customHeight="1" r="88" spans="1:6">
      <c r="A88" s="2451"/>
      <c r="B88" s="2432"/>
      <c r="C88" s="2467"/>
      <c r="D88" s="2438"/>
      <c r="E88" s="2447"/>
      <c r="F88" s="738" t="s">
        <v>1609</v>
      </c>
    </row>
    <row ht="18.75" customHeight="1" r="89" spans="1:6">
      <c r="A89" s="2451"/>
      <c r="B89" s="2432"/>
      <c r="C89" s="2467"/>
      <c r="D89" s="2438"/>
      <c r="E89" s="2447"/>
      <c r="F89" s="729" t="s">
        <v>1610</v>
      </c>
    </row>
    <row ht="18.75" customHeight="1" r="90" spans="1:6">
      <c r="A90" s="2451"/>
      <c r="B90" s="2432"/>
      <c r="C90" s="2467"/>
      <c r="D90" s="2438"/>
      <c r="E90" s="2447"/>
      <c r="F90" s="738" t="s">
        <v>1611</v>
      </c>
    </row>
    <row ht="18.75" customHeight="1" r="91" spans="1:6">
      <c r="A91" s="2451"/>
      <c r="B91" s="2432"/>
      <c r="C91" s="2467"/>
      <c r="D91" s="2438"/>
      <c r="E91" s="2447"/>
      <c r="F91" s="738" t="s">
        <v>1612</v>
      </c>
    </row>
    <row ht="18.75" customHeight="1" r="92" spans="1:6">
      <c r="A92" s="2451"/>
      <c r="B92" s="2432"/>
      <c r="C92" s="2468"/>
      <c r="D92" s="2439"/>
      <c r="E92" s="2448"/>
      <c r="F92" s="737" t="s">
        <v>1613</v>
      </c>
    </row>
    <row ht="18.75" customHeight="1" r="93" spans="1:6">
      <c r="A93" s="2451"/>
      <c r="B93" s="2432"/>
      <c r="C93" s="2431" t="s">
        <v>2</v>
      </c>
      <c r="D93" s="2437" t="s">
        <v>1614</v>
      </c>
      <c r="E93" s="2446">
        <v>33</v>
      </c>
      <c r="F93" s="736" t="s">
        <v>1615</v>
      </c>
    </row>
    <row ht="18.75" customHeight="1" r="94" spans="1:6">
      <c r="A94" s="2451"/>
      <c r="B94" s="2432"/>
      <c r="C94" s="2432"/>
      <c r="D94" s="2438"/>
      <c r="E94" s="2447"/>
      <c r="F94" s="738" t="s">
        <v>1616</v>
      </c>
    </row>
    <row ht="18.75" customHeight="1" r="95" spans="1:6">
      <c r="A95" s="2451"/>
      <c r="B95" s="2432"/>
      <c r="C95" s="2432"/>
      <c r="D95" s="2438"/>
      <c r="E95" s="2447"/>
      <c r="F95" s="738" t="s">
        <v>1617</v>
      </c>
    </row>
    <row ht="18.75" customHeight="1" r="96" spans="1:6">
      <c r="A96" s="2451"/>
      <c r="B96" s="2432"/>
      <c r="C96" s="2432"/>
      <c r="D96" s="2438"/>
      <c r="E96" s="2447"/>
      <c r="F96" s="738" t="s">
        <v>1618</v>
      </c>
    </row>
    <row ht="18.75" customHeight="1" r="97" spans="1:6">
      <c r="A97" s="2451"/>
      <c r="B97" s="2432"/>
      <c r="C97" s="2432"/>
      <c r="D97" s="2438"/>
      <c r="E97" s="2447"/>
      <c r="F97" s="738" t="s">
        <v>1619</v>
      </c>
    </row>
    <row ht="18.75" customHeight="1" r="98" spans="1:6">
      <c r="A98" s="2451"/>
      <c r="B98" s="2432"/>
      <c r="C98" s="2432"/>
      <c r="D98" s="2438"/>
      <c r="E98" s="2447"/>
      <c r="F98" s="738" t="s">
        <v>1620</v>
      </c>
    </row>
    <row ht="18.75" customHeight="1" r="99" spans="1:6">
      <c r="A99" s="2451"/>
      <c r="B99" s="2432"/>
      <c r="C99" s="2432"/>
      <c r="D99" s="2438"/>
      <c r="E99" s="2447"/>
      <c r="F99" s="729" t="s">
        <v>1621</v>
      </c>
    </row>
    <row ht="18.75" customHeight="1" r="100" spans="1:6">
      <c r="A100" s="2451"/>
      <c r="B100" s="2433"/>
      <c r="C100" s="2433"/>
      <c r="D100" s="2439"/>
      <c r="E100" s="2448"/>
      <c r="F100" s="737" t="s">
        <v>1604</v>
      </c>
    </row>
    <row ht="15" customHeight="1" r="101" spans="1:6">
      <c r="B101" s="716"/>
      <c r="C101" s="716"/>
      <c r="D101" s="749"/>
      <c r="E101" s="750"/>
    </row>
    <row ht="19.5" customHeight="1" r="102" spans="1:6">
      <c r="A102" s="723" t="s">
        <v>1622</v>
      </c>
      <c r="C102" s="716"/>
      <c r="D102" s="753"/>
      <c r="E102" s="750"/>
    </row>
    <row ht="19.5" customHeight="1" r="103" spans="1:6">
      <c r="A103" s="2453" t="s">
        <v>1476</v>
      </c>
      <c r="B103" s="2454" t="s">
        <v>1489</v>
      </c>
      <c r="C103" s="2455"/>
      <c r="D103" s="2456" t="s">
        <v>1623</v>
      </c>
      <c r="E103" s="2464" t="s">
        <v>1490</v>
      </c>
      <c r="F103" s="2453" t="s">
        <v>1491</v>
      </c>
    </row>
    <row ht="19.5" customHeight="1" r="104" spans="1:6">
      <c r="A104" s="2453"/>
      <c r="B104" s="754"/>
      <c r="C104" s="727" t="s">
        <v>1624</v>
      </c>
      <c r="D104" s="2457"/>
      <c r="E104" s="2465"/>
      <c r="F104" s="2453"/>
    </row>
    <row ht="18.75" customHeight="1" r="105" spans="1:6">
      <c r="A105" s="2451" t="s">
        <v>1560</v>
      </c>
      <c r="B105" s="2452" t="s">
        <v>1498</v>
      </c>
      <c r="C105" s="717" t="s">
        <v>1625</v>
      </c>
      <c r="D105" s="751" t="s">
        <v>1626</v>
      </c>
      <c r="E105" s="746">
        <v>34</v>
      </c>
      <c r="F105" s="748" t="s">
        <v>1627</v>
      </c>
    </row>
    <row ht="18.75" customHeight="1" r="106" spans="1:6">
      <c r="A106" s="2451"/>
      <c r="B106" s="2452"/>
      <c r="C106" s="2431" t="s">
        <v>1628</v>
      </c>
      <c r="D106" s="2443" t="s">
        <v>1629</v>
      </c>
      <c r="E106" s="2446">
        <v>35</v>
      </c>
      <c r="F106" s="755" t="s">
        <v>1630</v>
      </c>
    </row>
    <row ht="18.75" customHeight="1" r="107" spans="1:6">
      <c r="A107" s="2451"/>
      <c r="B107" s="2452"/>
      <c r="C107" s="2433"/>
      <c r="D107" s="2445"/>
      <c r="E107" s="2448"/>
      <c r="F107" s="756" t="s">
        <v>1631</v>
      </c>
    </row>
    <row ht="38.25" customHeight="1" r="108" spans="1:6">
      <c r="A108" s="2451"/>
      <c r="B108" s="2452"/>
      <c r="C108" s="717" t="s">
        <v>1632</v>
      </c>
      <c r="D108" s="751" t="s">
        <v>1633</v>
      </c>
      <c r="E108" s="746">
        <v>36</v>
      </c>
      <c r="F108" s="734" t="s">
        <v>1634</v>
      </c>
    </row>
    <row ht="18.75" customHeight="1" r="109" spans="1:6">
      <c r="A109" s="2451"/>
      <c r="B109" s="2452"/>
      <c r="C109" s="2431" t="s">
        <v>1635</v>
      </c>
      <c r="D109" s="2443" t="s">
        <v>1636</v>
      </c>
      <c r="E109" s="2446">
        <v>37</v>
      </c>
      <c r="F109" s="755" t="s">
        <v>1637</v>
      </c>
    </row>
    <row ht="18.75" customHeight="1" r="110" spans="1:6">
      <c r="A110" s="2451"/>
      <c r="B110" s="2452"/>
      <c r="C110" s="2433"/>
      <c r="D110" s="2445"/>
      <c r="E110" s="2448"/>
      <c r="F110" s="756" t="s">
        <v>1638</v>
      </c>
    </row>
    <row ht="18" customHeight="1" r="111" spans="1:6">
      <c r="A111" s="2451"/>
      <c r="B111" s="2452"/>
      <c r="C111" s="717" t="s">
        <v>1639</v>
      </c>
      <c r="D111" s="751" t="s">
        <v>1640</v>
      </c>
      <c r="E111" s="746">
        <v>38</v>
      </c>
      <c r="F111" s="757" t="s">
        <v>1641</v>
      </c>
    </row>
    <row ht="18" customHeight="1" r="112" spans="1:6">
      <c r="A112" s="2451"/>
      <c r="B112" s="2452" t="s">
        <v>1503</v>
      </c>
      <c r="C112" s="2434" t="s">
        <v>1625</v>
      </c>
      <c r="D112" s="751" t="s">
        <v>1642</v>
      </c>
      <c r="E112" s="746">
        <v>39</v>
      </c>
      <c r="F112" s="748" t="s">
        <v>1643</v>
      </c>
    </row>
    <row ht="18" customHeight="1" r="113" spans="1:6">
      <c r="A113" s="2451"/>
      <c r="B113" s="2452"/>
      <c r="C113" s="2435"/>
      <c r="D113" s="751" t="s">
        <v>1644</v>
      </c>
      <c r="E113" s="746">
        <v>40</v>
      </c>
      <c r="F113" s="758" t="s">
        <v>1645</v>
      </c>
    </row>
    <row ht="18" customHeight="1" r="114" spans="1:6">
      <c r="A114" s="2451"/>
      <c r="B114" s="2452"/>
      <c r="C114" s="2435"/>
      <c r="D114" s="2443" t="s">
        <v>1646</v>
      </c>
      <c r="E114" s="2446">
        <v>41</v>
      </c>
      <c r="F114" s="755" t="s">
        <v>1647</v>
      </c>
    </row>
    <row ht="18" customHeight="1" r="115" spans="1:6">
      <c r="A115" s="2451"/>
      <c r="B115" s="2452"/>
      <c r="C115" s="2435"/>
      <c r="D115" s="2444"/>
      <c r="E115" s="2447"/>
      <c r="F115" s="759" t="s">
        <v>1648</v>
      </c>
    </row>
    <row ht="18" customHeight="1" r="116" spans="1:6">
      <c r="A116" s="2451"/>
      <c r="B116" s="2452"/>
      <c r="C116" s="2435"/>
      <c r="D116" s="2444"/>
      <c r="E116" s="2447"/>
      <c r="F116" s="759" t="s">
        <v>1649</v>
      </c>
    </row>
    <row ht="18" customHeight="1" r="117" spans="1:6">
      <c r="A117" s="2451"/>
      <c r="B117" s="2452"/>
      <c r="C117" s="2435"/>
      <c r="D117" s="2444"/>
      <c r="E117" s="2447"/>
      <c r="F117" s="759" t="s">
        <v>1650</v>
      </c>
    </row>
    <row ht="18" customHeight="1" r="118" spans="1:6">
      <c r="A118" s="2451"/>
      <c r="B118" s="2452"/>
      <c r="C118" s="2436"/>
      <c r="D118" s="2445"/>
      <c r="E118" s="2448"/>
      <c r="F118" s="756" t="s">
        <v>1651</v>
      </c>
    </row>
    <row ht="18" customHeight="1" r="119" spans="1:6">
      <c r="A119" s="2451"/>
      <c r="B119" s="2452"/>
      <c r="C119" s="2434" t="s">
        <v>1652</v>
      </c>
      <c r="D119" s="751" t="s">
        <v>1653</v>
      </c>
      <c r="E119" s="746">
        <v>42</v>
      </c>
      <c r="F119" s="748" t="s">
        <v>1654</v>
      </c>
    </row>
    <row ht="18" customHeight="1" r="120" spans="1:6">
      <c r="A120" s="2451"/>
      <c r="B120" s="2452"/>
      <c r="C120" s="2435"/>
      <c r="D120" s="2443" t="s">
        <v>1655</v>
      </c>
      <c r="E120" s="2446">
        <v>43</v>
      </c>
      <c r="F120" s="755" t="s">
        <v>1656</v>
      </c>
    </row>
    <row ht="18" customHeight="1" r="121" spans="1:6">
      <c r="A121" s="2451"/>
      <c r="B121" s="2452"/>
      <c r="C121" s="2435"/>
      <c r="D121" s="2444"/>
      <c r="E121" s="2447"/>
      <c r="F121" s="760" t="s">
        <v>1657</v>
      </c>
    </row>
    <row ht="18" customHeight="1" r="122" spans="1:6">
      <c r="A122" s="2451"/>
      <c r="B122" s="2452"/>
      <c r="C122" s="2435"/>
      <c r="D122" s="2445"/>
      <c r="E122" s="2448"/>
      <c r="F122" s="756" t="s">
        <v>1658</v>
      </c>
    </row>
    <row ht="18" customHeight="1" r="123" spans="1:6">
      <c r="A123" s="2451"/>
      <c r="B123" s="2452"/>
      <c r="C123" s="2435"/>
      <c r="D123" s="2443" t="s">
        <v>1659</v>
      </c>
      <c r="E123" s="2446">
        <v>44</v>
      </c>
      <c r="F123" s="755" t="s">
        <v>1660</v>
      </c>
    </row>
    <row ht="18" customHeight="1" r="124" spans="1:6">
      <c r="A124" s="2451"/>
      <c r="B124" s="2452"/>
      <c r="C124" s="2435"/>
      <c r="D124" s="2444"/>
      <c r="E124" s="2447"/>
      <c r="F124" s="759" t="s">
        <v>1661</v>
      </c>
    </row>
    <row ht="18" customHeight="1" r="125" spans="1:6">
      <c r="A125" s="2451"/>
      <c r="B125" s="2452"/>
      <c r="C125" s="2435"/>
      <c r="D125" s="2444"/>
      <c r="E125" s="2447"/>
      <c r="F125" s="759" t="s">
        <v>1662</v>
      </c>
    </row>
    <row ht="18" customHeight="1" r="126" spans="1:6">
      <c r="A126" s="2451"/>
      <c r="B126" s="2452"/>
      <c r="C126" s="2435"/>
      <c r="D126" s="2444"/>
      <c r="E126" s="2447"/>
      <c r="F126" s="759" t="s">
        <v>1663</v>
      </c>
    </row>
    <row ht="18" customHeight="1" r="127" spans="1:6">
      <c r="A127" s="2451"/>
      <c r="B127" s="2452"/>
      <c r="C127" s="2436"/>
      <c r="D127" s="2445"/>
      <c r="E127" s="2448"/>
      <c r="F127" s="756" t="s">
        <v>1664</v>
      </c>
    </row>
    <row ht="18" customHeight="1" r="128" spans="1:6">
      <c r="A128" s="2451"/>
      <c r="B128" s="2452"/>
      <c r="C128" s="2434" t="s">
        <v>1632</v>
      </c>
      <c r="D128" s="2443" t="s">
        <v>1665</v>
      </c>
      <c r="E128" s="2446">
        <v>45</v>
      </c>
      <c r="F128" s="755" t="s">
        <v>1666</v>
      </c>
    </row>
    <row ht="18" customHeight="1" r="129" spans="1:6">
      <c r="A129" s="2451"/>
      <c r="B129" s="2452"/>
      <c r="C129" s="2435"/>
      <c r="D129" s="2445"/>
      <c r="E129" s="2448"/>
      <c r="F129" s="758" t="s">
        <v>1667</v>
      </c>
    </row>
    <row ht="18" customHeight="1" r="130" spans="1:6">
      <c r="A130" s="2451"/>
      <c r="B130" s="2452"/>
      <c r="C130" s="2435"/>
      <c r="D130" s="751" t="s">
        <v>1668</v>
      </c>
      <c r="E130" s="746">
        <v>46</v>
      </c>
      <c r="F130" s="748" t="s">
        <v>1669</v>
      </c>
    </row>
    <row ht="18" customHeight="1" r="131" spans="1:6">
      <c r="A131" s="2451"/>
      <c r="B131" s="2452"/>
      <c r="C131" s="2435"/>
      <c r="D131" s="2443" t="s">
        <v>1670</v>
      </c>
      <c r="E131" s="2446">
        <v>47</v>
      </c>
      <c r="F131" s="755" t="s">
        <v>1671</v>
      </c>
    </row>
    <row ht="18" customHeight="1" r="132" spans="1:6">
      <c r="A132" s="2451"/>
      <c r="B132" s="2452"/>
      <c r="C132" s="2435"/>
      <c r="D132" s="2444"/>
      <c r="E132" s="2447"/>
      <c r="F132" s="759" t="s">
        <v>1672</v>
      </c>
    </row>
    <row ht="18" customHeight="1" r="133" spans="1:6">
      <c r="A133" s="2451"/>
      <c r="B133" s="2452"/>
      <c r="C133" s="2436"/>
      <c r="D133" s="2445"/>
      <c r="E133" s="2448"/>
      <c r="F133" s="756" t="s">
        <v>1673</v>
      </c>
    </row>
    <row ht="18" customHeight="1" r="134" spans="1:6">
      <c r="A134" s="2451"/>
      <c r="B134" s="2452"/>
      <c r="C134" s="2434" t="s">
        <v>1635</v>
      </c>
      <c r="D134" s="751" t="s">
        <v>1674</v>
      </c>
      <c r="E134" s="746">
        <v>48</v>
      </c>
      <c r="F134" s="748" t="s">
        <v>1675</v>
      </c>
    </row>
    <row ht="18" customHeight="1" r="135" spans="1:6">
      <c r="A135" s="2451"/>
      <c r="B135" s="2452"/>
      <c r="C135" s="2435"/>
      <c r="D135" s="2443" t="s">
        <v>1676</v>
      </c>
      <c r="E135" s="2446">
        <v>49</v>
      </c>
      <c r="F135" s="755" t="s">
        <v>1677</v>
      </c>
    </row>
    <row ht="18" customHeight="1" r="136" spans="1:6">
      <c r="A136" s="2451"/>
      <c r="B136" s="2452"/>
      <c r="C136" s="2436"/>
      <c r="D136" s="2445"/>
      <c r="E136" s="2448"/>
      <c r="F136" s="756" t="s">
        <v>1678</v>
      </c>
    </row>
    <row ht="18" customHeight="1" r="137" spans="1:6">
      <c r="A137" s="2451"/>
      <c r="B137" s="2452"/>
      <c r="C137" s="731" t="s">
        <v>1639</v>
      </c>
      <c r="D137" s="751" t="s">
        <v>1679</v>
      </c>
      <c r="E137" s="746">
        <v>50</v>
      </c>
      <c r="F137" s="748" t="s">
        <v>1680</v>
      </c>
    </row>
    <row ht="18" customHeight="1" r="138" spans="1:6">
      <c r="A138" s="2451"/>
      <c r="B138" s="2458" t="s">
        <v>1681</v>
      </c>
      <c r="C138" s="2459"/>
      <c r="D138" s="2437" t="s">
        <v>1682</v>
      </c>
      <c r="E138" s="2446">
        <v>51</v>
      </c>
      <c r="F138" s="755" t="s">
        <v>1683</v>
      </c>
    </row>
    <row ht="18" customHeight="1" r="139" spans="1:6">
      <c r="A139" s="2451"/>
      <c r="B139" s="2460"/>
      <c r="C139" s="2461"/>
      <c r="D139" s="2438"/>
      <c r="E139" s="2447"/>
      <c r="F139" s="759" t="s">
        <v>1684</v>
      </c>
    </row>
    <row ht="18" customHeight="1" r="140" spans="1:6">
      <c r="A140" s="2451"/>
      <c r="B140" s="2460"/>
      <c r="C140" s="2461"/>
      <c r="D140" s="2438"/>
      <c r="E140" s="2447"/>
      <c r="F140" s="759" t="s">
        <v>1685</v>
      </c>
    </row>
    <row ht="18" customHeight="1" r="141" spans="1:6">
      <c r="A141" s="2451"/>
      <c r="B141" s="2460"/>
      <c r="C141" s="2461"/>
      <c r="D141" s="2438"/>
      <c r="E141" s="2447"/>
      <c r="F141" s="759" t="s">
        <v>1686</v>
      </c>
    </row>
    <row ht="18" customHeight="1" r="142" spans="1:6">
      <c r="A142" s="2451"/>
      <c r="B142" s="2460"/>
      <c r="C142" s="2461"/>
      <c r="D142" s="2438"/>
      <c r="E142" s="2447"/>
      <c r="F142" s="759" t="s">
        <v>1687</v>
      </c>
    </row>
    <row ht="18" customHeight="1" r="143" spans="1:6">
      <c r="A143" s="2451"/>
      <c r="B143" s="2462"/>
      <c r="C143" s="2463"/>
      <c r="D143" s="2439"/>
      <c r="E143" s="2448"/>
      <c r="F143" s="756" t="s">
        <v>1688</v>
      </c>
    </row>
    <row ht="15" customHeight="1" r="144" spans="1:6">
      <c r="B144" s="716"/>
      <c r="C144" s="716"/>
      <c r="D144" s="749"/>
      <c r="E144" s="750"/>
    </row>
    <row ht="19.5" customHeight="1" r="145" spans="1:6">
      <c r="A145" s="723" t="s">
        <v>1689</v>
      </c>
      <c r="C145" s="761"/>
      <c r="D145" s="749"/>
      <c r="E145" s="750"/>
    </row>
    <row ht="19.5" customHeight="1" r="146" spans="1:6">
      <c r="A146" s="762" t="s">
        <v>1476</v>
      </c>
      <c r="B146" s="2449" t="s">
        <v>1489</v>
      </c>
      <c r="C146" s="2450"/>
      <c r="D146" s="727" t="s">
        <v>1478</v>
      </c>
      <c r="E146" s="728" t="s">
        <v>1490</v>
      </c>
      <c r="F146" s="762" t="s">
        <v>1491</v>
      </c>
    </row>
    <row ht="18" customHeight="1" r="147" spans="1:6">
      <c r="A147" s="2451" t="s">
        <v>1560</v>
      </c>
      <c r="B147" s="2452" t="s">
        <v>1690</v>
      </c>
      <c r="C147" s="2452"/>
      <c r="D147" s="717" t="s">
        <v>1691</v>
      </c>
      <c r="E147" s="746">
        <v>52</v>
      </c>
      <c r="F147" s="748" t="s">
        <v>1692</v>
      </c>
    </row>
    <row ht="18" customHeight="1" r="148" spans="1:6">
      <c r="A148" s="2451"/>
      <c r="B148" s="2452"/>
      <c r="C148" s="2452"/>
      <c r="D148" s="717" t="s">
        <v>1693</v>
      </c>
      <c r="E148" s="746">
        <v>53</v>
      </c>
      <c r="F148" s="748" t="s">
        <v>1694</v>
      </c>
    </row>
    <row ht="18" customHeight="1" r="149" spans="1:6">
      <c r="A149" s="2451"/>
      <c r="B149" s="2452"/>
      <c r="C149" s="2452"/>
      <c r="D149" s="717" t="s">
        <v>1695</v>
      </c>
      <c r="E149" s="746">
        <v>54</v>
      </c>
      <c r="F149" s="748" t="s">
        <v>1696</v>
      </c>
    </row>
    <row ht="18" customHeight="1" r="150" spans="1:6">
      <c r="A150" s="2451"/>
      <c r="B150" s="2452"/>
      <c r="C150" s="2452"/>
      <c r="D150" s="717" t="s">
        <v>1697</v>
      </c>
      <c r="E150" s="746">
        <v>55</v>
      </c>
      <c r="F150" s="748" t="s">
        <v>1698</v>
      </c>
    </row>
    <row ht="18" customHeight="1" r="151" spans="1:6">
      <c r="A151" s="2451"/>
      <c r="B151" s="2452"/>
      <c r="C151" s="2452"/>
      <c r="D151" s="717" t="s">
        <v>1699</v>
      </c>
      <c r="E151" s="746">
        <v>56</v>
      </c>
      <c r="F151" s="748" t="s">
        <v>1700</v>
      </c>
    </row>
    <row ht="18" customHeight="1" r="152" spans="1:6">
      <c r="A152" s="2451"/>
      <c r="B152" s="2452"/>
      <c r="C152" s="2452"/>
      <c r="D152" s="717" t="s">
        <v>1701</v>
      </c>
      <c r="E152" s="746">
        <v>57</v>
      </c>
      <c r="F152" s="748" t="s">
        <v>1702</v>
      </c>
    </row>
    <row ht="38.25" customHeight="1" r="153" spans="1:6">
      <c r="A153" s="2451"/>
      <c r="B153" s="2452"/>
      <c r="C153" s="2452"/>
      <c r="D153" s="717" t="s">
        <v>1703</v>
      </c>
      <c r="E153" s="746">
        <v>58</v>
      </c>
      <c r="F153" s="748" t="s">
        <v>1704</v>
      </c>
    </row>
    <row ht="18" customHeight="1" r="154" spans="1:6">
      <c r="A154" s="2451"/>
      <c r="B154" s="2452"/>
      <c r="C154" s="2452"/>
      <c r="D154" s="717" t="s">
        <v>1705</v>
      </c>
      <c r="E154" s="746">
        <v>59</v>
      </c>
      <c r="F154" s="748" t="s">
        <v>1705</v>
      </c>
    </row>
    <row ht="18" customHeight="1" r="155" spans="1:6">
      <c r="A155" s="2451"/>
      <c r="B155" s="2452"/>
      <c r="C155" s="2452"/>
      <c r="D155" s="717" t="s">
        <v>1706</v>
      </c>
      <c r="E155" s="746">
        <v>60</v>
      </c>
      <c r="F155" s="748" t="s">
        <v>1683</v>
      </c>
    </row>
    <row ht="15" customHeight="1" r="156" spans="1:6">
      <c r="B156" s="716"/>
      <c r="C156" s="716"/>
      <c r="D156" s="749"/>
      <c r="E156" s="750"/>
    </row>
    <row ht="19.5" customHeight="1" r="157" spans="1:6">
      <c r="A157" s="721" t="s">
        <v>1707</v>
      </c>
      <c r="C157" s="716"/>
      <c r="D157" s="749"/>
      <c r="E157" s="750"/>
    </row>
    <row ht="8.25" customHeight="1" r="158" spans="1:6">
      <c r="B158" s="716"/>
      <c r="C158" s="716"/>
      <c r="D158" s="749"/>
      <c r="E158" s="750"/>
    </row>
    <row ht="19.5" customHeight="1" r="159" spans="1:6">
      <c r="A159" s="2453" t="s">
        <v>1476</v>
      </c>
      <c r="B159" s="2454" t="s">
        <v>1489</v>
      </c>
      <c r="C159" s="2455"/>
      <c r="D159" s="2456" t="s">
        <v>1623</v>
      </c>
      <c r="E159" s="2464" t="s">
        <v>1490</v>
      </c>
      <c r="F159" s="2428" t="s">
        <v>1491</v>
      </c>
    </row>
    <row ht="19.5" customHeight="1" r="160" spans="1:6">
      <c r="A160" s="2453"/>
      <c r="B160" s="754"/>
      <c r="C160" s="727" t="s">
        <v>1624</v>
      </c>
      <c r="D160" s="2457"/>
      <c r="E160" s="2465"/>
      <c r="F160" s="2429"/>
    </row>
    <row ht="19.5" customHeight="1" r="161" spans="1:6">
      <c r="A161" s="2430" t="s">
        <v>1708</v>
      </c>
      <c r="B161" s="2431" t="s">
        <v>1503</v>
      </c>
      <c r="C161" s="2434" t="s">
        <v>0</v>
      </c>
      <c r="D161" s="2437" t="s">
        <v>1272</v>
      </c>
      <c r="E161" s="2440">
        <v>61</v>
      </c>
      <c r="F161" s="755" t="s">
        <v>1709</v>
      </c>
    </row>
    <row ht="19.5" customHeight="1" r="162" spans="1:6">
      <c r="A162" s="2430"/>
      <c r="B162" s="2432"/>
      <c r="C162" s="2435"/>
      <c r="D162" s="2438"/>
      <c r="E162" s="2441"/>
      <c r="F162" s="759" t="s">
        <v>1710</v>
      </c>
    </row>
    <row ht="19.5" customHeight="1" r="163" spans="1:6">
      <c r="A163" s="2430"/>
      <c r="B163" s="2432"/>
      <c r="C163" s="2435"/>
      <c r="D163" s="2438"/>
      <c r="E163" s="2441"/>
      <c r="F163" s="759" t="s">
        <v>1711</v>
      </c>
    </row>
    <row ht="19.5" customHeight="1" r="164" spans="1:6">
      <c r="A164" s="2430"/>
      <c r="B164" s="2432"/>
      <c r="C164" s="2435"/>
      <c r="D164" s="2438"/>
      <c r="E164" s="2441"/>
      <c r="F164" s="759" t="s">
        <v>1712</v>
      </c>
    </row>
    <row ht="19.5" customHeight="1" r="165" spans="1:6">
      <c r="A165" s="2430"/>
      <c r="B165" s="2432"/>
      <c r="C165" s="2435"/>
      <c r="D165" s="2438"/>
      <c r="E165" s="2441"/>
      <c r="F165" s="760" t="s">
        <v>1713</v>
      </c>
    </row>
    <row ht="19.5" customHeight="1" r="166" spans="1:6">
      <c r="A166" s="2430"/>
      <c r="B166" s="2432"/>
      <c r="C166" s="2435"/>
      <c r="D166" s="2438"/>
      <c r="E166" s="2441"/>
      <c r="F166" s="759" t="s">
        <v>1714</v>
      </c>
    </row>
    <row ht="19.5" customHeight="1" r="167" spans="1:6">
      <c r="A167" s="2430"/>
      <c r="B167" s="2432"/>
      <c r="C167" s="2435"/>
      <c r="D167" s="2439"/>
      <c r="E167" s="2442"/>
      <c r="F167" s="756" t="s">
        <v>1715</v>
      </c>
    </row>
    <row ht="19.5" customHeight="1" r="168" spans="1:6">
      <c r="A168" s="2430"/>
      <c r="B168" s="2432"/>
      <c r="C168" s="2435"/>
      <c r="D168" s="2443" t="s">
        <v>1716</v>
      </c>
      <c r="E168" s="2440">
        <v>62</v>
      </c>
      <c r="F168" s="755" t="s">
        <v>1717</v>
      </c>
    </row>
    <row ht="19.5" customHeight="1" r="169" spans="1:6">
      <c r="A169" s="2430"/>
      <c r="B169" s="2432"/>
      <c r="C169" s="2435"/>
      <c r="D169" s="2444"/>
      <c r="E169" s="2441"/>
      <c r="F169" s="763" t="s">
        <v>1718</v>
      </c>
    </row>
    <row ht="19.5" customHeight="1" r="170" spans="1:6">
      <c r="A170" s="2430"/>
      <c r="B170" s="2432"/>
      <c r="C170" s="2435"/>
      <c r="D170" s="2444"/>
      <c r="E170" s="2441"/>
      <c r="F170" s="759" t="s">
        <v>1719</v>
      </c>
    </row>
    <row ht="19.5" customHeight="1" r="171" spans="1:6">
      <c r="A171" s="2430"/>
      <c r="B171" s="2432"/>
      <c r="C171" s="2436"/>
      <c r="D171" s="2445"/>
      <c r="E171" s="2442"/>
      <c r="F171" s="756" t="s">
        <v>1720</v>
      </c>
    </row>
    <row ht="19.5" customHeight="1" r="172" spans="1:6">
      <c r="A172" s="2430"/>
      <c r="B172" s="2432"/>
      <c r="C172" s="2434" t="s">
        <v>1</v>
      </c>
      <c r="D172" s="2437" t="s">
        <v>1271</v>
      </c>
      <c r="E172" s="2440">
        <v>63</v>
      </c>
      <c r="F172" s="755" t="s">
        <v>1721</v>
      </c>
    </row>
    <row ht="19.5" customHeight="1" r="173" spans="1:6">
      <c r="A173" s="2430"/>
      <c r="B173" s="2432"/>
      <c r="C173" s="2435"/>
      <c r="D173" s="2438"/>
      <c r="E173" s="2441"/>
      <c r="F173" s="759" t="s">
        <v>1722</v>
      </c>
    </row>
    <row ht="19.5" customHeight="1" r="174" spans="1:6">
      <c r="A174" s="2430"/>
      <c r="B174" s="2432"/>
      <c r="C174" s="2435"/>
      <c r="D174" s="2439"/>
      <c r="E174" s="2442"/>
      <c r="F174" s="758" t="s">
        <v>1723</v>
      </c>
    </row>
    <row ht="19.5" customHeight="1" r="175" spans="1:6">
      <c r="A175" s="2430"/>
      <c r="B175" s="2432"/>
      <c r="C175" s="2435"/>
      <c r="D175" s="2437" t="s">
        <v>1724</v>
      </c>
      <c r="E175" s="2440">
        <v>64</v>
      </c>
      <c r="F175" s="757" t="s">
        <v>1725</v>
      </c>
    </row>
    <row ht="19.5" customHeight="1" r="176" spans="1:6">
      <c r="A176" s="2430"/>
      <c r="B176" s="2432"/>
      <c r="C176" s="2435"/>
      <c r="D176" s="2438"/>
      <c r="E176" s="2441"/>
      <c r="F176" s="759" t="s">
        <v>1726</v>
      </c>
    </row>
    <row ht="19.5" customHeight="1" r="177" spans="1:6">
      <c r="A177" s="2430"/>
      <c r="B177" s="2432"/>
      <c r="C177" s="2436"/>
      <c r="D177" s="2439"/>
      <c r="E177" s="2442"/>
      <c r="F177" s="756" t="s">
        <v>1727</v>
      </c>
    </row>
    <row ht="19.5" customHeight="1" r="178" spans="1:6">
      <c r="A178" s="2430"/>
      <c r="B178" s="2432"/>
      <c r="C178" s="2434" t="s">
        <v>2</v>
      </c>
      <c r="D178" s="2437" t="s">
        <v>1728</v>
      </c>
      <c r="E178" s="2440">
        <v>65</v>
      </c>
      <c r="F178" s="755" t="s">
        <v>1729</v>
      </c>
    </row>
    <row ht="19.5" customHeight="1" r="179" spans="1:6">
      <c r="A179" s="2430"/>
      <c r="B179" s="2432"/>
      <c r="C179" s="2435"/>
      <c r="D179" s="2438"/>
      <c r="E179" s="2441"/>
      <c r="F179" s="763" t="s">
        <v>1730</v>
      </c>
    </row>
    <row ht="19.5" customHeight="1" r="180" spans="1:6">
      <c r="A180" s="2430"/>
      <c r="B180" s="2432"/>
      <c r="C180" s="2435"/>
      <c r="D180" s="2438"/>
      <c r="E180" s="2441"/>
      <c r="F180" s="759" t="s">
        <v>1731</v>
      </c>
    </row>
    <row ht="19.5" customHeight="1" r="181" spans="1:6">
      <c r="A181" s="2430"/>
      <c r="B181" s="2432"/>
      <c r="C181" s="2435"/>
      <c r="D181" s="2438"/>
      <c r="E181" s="2441"/>
      <c r="F181" s="759" t="s">
        <v>1732</v>
      </c>
    </row>
    <row ht="19.5" customHeight="1" r="182" spans="1:6">
      <c r="A182" s="2430"/>
      <c r="B182" s="2432"/>
      <c r="C182" s="2435"/>
      <c r="D182" s="2439"/>
      <c r="E182" s="2442"/>
      <c r="F182" s="756" t="s">
        <v>1715</v>
      </c>
    </row>
    <row ht="19.5" customHeight="1" r="183" spans="1:6">
      <c r="A183" s="2430"/>
      <c r="B183" s="2432"/>
      <c r="C183" s="2435"/>
      <c r="D183" s="2437" t="s">
        <v>1733</v>
      </c>
      <c r="E183" s="2440">
        <v>66</v>
      </c>
      <c r="F183" s="755" t="s">
        <v>1734</v>
      </c>
    </row>
    <row ht="19.5" customHeight="1" r="184" spans="1:6">
      <c r="A184" s="2430"/>
      <c r="B184" s="2433"/>
      <c r="C184" s="2436"/>
      <c r="D184" s="2439"/>
      <c r="E184" s="2442"/>
      <c r="F184" s="756" t="s">
        <v>1720</v>
      </c>
    </row>
    <row ht="18.75" r="187" spans="1:6">
      <c r="A187" s="722" t="s">
        <v>1735</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sheetViews>
    <sheetView showGridLines="0" workbookViewId="0" showZeros="0" zoomScaleNormal="100" zoomScaleSheetLayoutView="70">
      <selection pane="topLeft" activeCell="P19" sqref="P19"/>
    </sheetView>
  </sheetViews>
  <sheetFormatPr baseColWidth="8" defaultColWidth="9" defaultRowHeight="16"/>
  <cols>
    <col min="1" max="1" width="1.25" style="456" customWidth="1"/>
    <col min="2" max="2" width="6.375" style="456" customWidth="1"/>
    <col min="3" max="3" width="11.375" style="546" customWidth="1"/>
    <col min="4" max="4" width="16.625" style="456" customWidth="1"/>
    <col min="5" max="5" width="15.875" style="456" customWidth="1"/>
    <col min="6" max="6" width="7.25" style="456" customWidth="1"/>
    <col min="7" max="8" width="12.75" style="456" customWidth="1"/>
    <col min="9" max="9" width="14.875" style="456" customWidth="1"/>
    <col min="10" max="10" width="6.75" style="456" customWidth="1"/>
    <col min="11" max="11" width="9.875" style="456" customWidth="1"/>
    <col min="12" max="12" width="11.125" style="456" customWidth="1"/>
    <col min="13" max="13" width="8.25" style="456" customWidth="1"/>
    <col min="14" max="14" width="1.25" style="456" customWidth="1"/>
    <col min="15" max="15" width="9" style="456" customWidth="1"/>
    <col min="16" max="19" width="16.25" style="456" customWidth="1"/>
    <col min="20" max="16384" width="9" style="456" customWidth="1"/>
  </cols>
  <sheetData>
    <row ht="19.5" r="1" spans="2:13">
      <c r="B1" s="545" t="s">
        <v>1355</v>
      </c>
    </row>
    <row ht="23.25" customHeight="1" r="2" spans="2:13" s="453" customFormat="1">
      <c r="B2" s="451" t="s">
        <v>1356</v>
      </c>
      <c r="C2" s="547"/>
      <c r="D2" s="452"/>
      <c r="E2" s="452"/>
      <c r="F2" s="452"/>
      <c r="G2" s="452"/>
      <c r="H2" s="452"/>
      <c r="J2" s="454"/>
      <c r="M2" s="548" t="s">
        <v>1357</v>
      </c>
    </row>
    <row ht="18.75" customHeight="1" r="3" spans="2:13" s="453" customFormat="1">
      <c r="D3" s="549"/>
      <c r="E3" s="550" t="s">
        <v>1358</v>
      </c>
      <c r="F3" s="455" t="s">
        <v>1359</v>
      </c>
      <c r="G3" s="455"/>
      <c r="H3" s="455"/>
      <c r="J3" s="454" t="s">
        <v>1253</v>
      </c>
      <c r="K3" s="2523"/>
      <c r="L3" s="2523"/>
      <c r="M3" s="2523"/>
    </row>
    <row ht="15" customHeight="1" r="4" spans="2:13" s="453" customFormat="1">
      <c r="B4" s="2524" t="s">
        <v>1360</v>
      </c>
      <c r="C4" s="2524"/>
      <c r="D4" s="2524"/>
      <c r="E4" s="2524"/>
      <c r="F4" s="2524"/>
      <c r="G4" s="2524"/>
      <c r="H4" s="2524"/>
      <c r="I4" s="2524"/>
      <c r="J4" s="2524"/>
      <c r="K4" s="2524"/>
      <c r="L4" s="2524"/>
      <c r="M4" s="2524"/>
    </row>
    <row ht="27" customHeight="1" r="5" spans="2:13" s="453" customFormat="1">
      <c r="B5" s="2407" t="s">
        <v>1361</v>
      </c>
      <c r="C5" s="2407"/>
      <c r="D5" s="2407"/>
      <c r="E5" s="2407"/>
      <c r="F5" s="2407"/>
      <c r="G5" s="2407"/>
      <c r="H5" s="2407"/>
      <c r="I5" s="2407"/>
      <c r="J5" s="2407"/>
      <c r="K5" s="2407"/>
      <c r="L5" s="2407"/>
      <c r="M5" s="2407"/>
    </row>
    <row ht="32.45" customHeight="1" r="6" spans="2:13" s="453" customFormat="1">
      <c r="B6" s="2407" t="s">
        <v>1362</v>
      </c>
      <c r="C6" s="2407"/>
      <c r="D6" s="2407"/>
      <c r="E6" s="2407"/>
      <c r="F6" s="2407"/>
      <c r="G6" s="2407"/>
      <c r="H6" s="2407"/>
      <c r="I6" s="2407"/>
      <c r="J6" s="2407"/>
      <c r="K6" s="2407"/>
      <c r="L6" s="2407"/>
      <c r="M6" s="2407"/>
    </row>
    <row ht="28.5" customHeight="1" r="7" spans="2:13" s="453" customFormat="1">
      <c r="B7" s="2407" t="s">
        <v>1363</v>
      </c>
      <c r="C7" s="2407"/>
      <c r="D7" s="2407"/>
      <c r="E7" s="2407"/>
      <c r="F7" s="2407"/>
      <c r="G7" s="2407"/>
      <c r="H7" s="2407"/>
      <c r="I7" s="2407"/>
      <c r="J7" s="2407"/>
      <c r="K7" s="2407"/>
      <c r="L7" s="2407"/>
      <c r="M7" s="2407"/>
    </row>
    <row ht="36" customHeight="1" r="8" spans="2:13">
      <c r="B8" s="551" t="s">
        <v>1364</v>
      </c>
      <c r="C8" s="552" t="s">
        <v>1365</v>
      </c>
      <c r="D8" s="2525" t="s">
        <v>1255</v>
      </c>
      <c r="E8" s="2526"/>
      <c r="F8" s="553" t="s">
        <v>1239</v>
      </c>
      <c r="G8" s="554" t="s">
        <v>1366</v>
      </c>
      <c r="H8" s="552" t="s">
        <v>1258</v>
      </c>
      <c r="I8" s="555" t="s">
        <v>1259</v>
      </c>
      <c r="J8" s="556" t="s">
        <v>1367</v>
      </c>
      <c r="K8" s="557" t="s">
        <v>1368</v>
      </c>
      <c r="L8" s="558" t="s">
        <v>1180</v>
      </c>
      <c r="M8" s="559" t="s">
        <v>1369</v>
      </c>
    </row>
    <row ht="19.5" customHeight="1" r="9" spans="2:13">
      <c r="B9" s="560"/>
      <c r="C9" s="561"/>
      <c r="D9" s="2527"/>
      <c r="E9" s="2528"/>
      <c r="F9" s="562"/>
      <c r="G9" s="563"/>
      <c r="H9" s="564"/>
      <c r="I9" s="565">
        <f>G9-H9</f>
        <v>0</v>
      </c>
      <c r="J9" s="566"/>
      <c r="K9" s="567"/>
      <c r="L9" s="568"/>
      <c r="M9" s="569"/>
    </row>
    <row ht="19.5" customHeight="1" r="10" spans="2:13">
      <c r="B10" s="560"/>
      <c r="C10" s="561"/>
      <c r="D10" s="2507"/>
      <c r="E10" s="2508"/>
      <c r="F10" s="570"/>
      <c r="G10" s="571"/>
      <c r="H10" s="572"/>
      <c r="I10" s="565">
        <f>IF((OFFSET(I10,-1,0)+G10-H10)&gt;=0,OFFSET(I10,-1,0)+G10-H10,"")</f>
        <v>0</v>
      </c>
      <c r="J10" s="573"/>
      <c r="K10" s="574"/>
      <c r="L10" s="575"/>
      <c r="M10" s="569"/>
    </row>
    <row ht="19.5" customHeight="1" r="11" spans="2:13">
      <c r="B11" s="576"/>
      <c r="C11" s="561"/>
      <c r="D11" s="2507"/>
      <c r="E11" s="2508"/>
      <c r="F11" s="577"/>
      <c r="G11" s="571"/>
      <c r="H11" s="572"/>
      <c r="I11" s="578">
        <f>IF((OFFSET(I11,-1,0)+G11-H11)&gt;=0,OFFSET(I11,-1,0)+G11-H11,"")</f>
        <v>0</v>
      </c>
      <c r="J11" s="573"/>
      <c r="K11" s="574"/>
      <c r="L11" s="575"/>
      <c r="M11" s="569"/>
    </row>
    <row ht="19.5" customHeight="1" r="12" spans="2:13">
      <c r="B12" s="576"/>
      <c r="C12" s="561"/>
      <c r="D12" s="2507"/>
      <c r="E12" s="2508"/>
      <c r="F12" s="570"/>
      <c r="G12" s="571"/>
      <c r="H12" s="572"/>
      <c r="I12" s="565">
        <f>IF((OFFSET(I12,-1,0)+G12-H12)&gt;=0,OFFSET(I12,-1,0)+G12-H12,"")</f>
        <v>0</v>
      </c>
      <c r="J12" s="573"/>
      <c r="K12" s="574"/>
      <c r="L12" s="575"/>
      <c r="M12" s="569"/>
    </row>
    <row ht="19.5" customHeight="1" r="13" spans="2:13">
      <c r="B13" s="576"/>
      <c r="C13" s="561"/>
      <c r="D13" s="2507"/>
      <c r="E13" s="2508"/>
      <c r="F13" s="570"/>
      <c r="G13" s="563"/>
      <c r="H13" s="564"/>
      <c r="I13" s="565">
        <f>IF((OFFSET(I13,-1,0)+G13-H13)&gt;=0,OFFSET(I13,-1,0)+G13-H13,"")</f>
        <v>0</v>
      </c>
      <c r="J13" s="573"/>
      <c r="K13" s="574"/>
      <c r="L13" s="575"/>
      <c r="M13" s="569"/>
    </row>
    <row ht="19.5" customHeight="1" r="14" spans="2:13">
      <c r="B14" s="576"/>
      <c r="C14" s="561"/>
      <c r="D14" s="2507"/>
      <c r="E14" s="2508"/>
      <c r="F14" s="570"/>
      <c r="G14" s="571"/>
      <c r="H14" s="572"/>
      <c r="I14" s="565">
        <f>IF((OFFSET(I14,-1,0)+G14-H14)&gt;=0,OFFSET(I14,-1,0)+G14-H14,"")</f>
        <v>0</v>
      </c>
      <c r="J14" s="573"/>
      <c r="K14" s="574"/>
      <c r="L14" s="575"/>
      <c r="M14" s="569"/>
    </row>
    <row ht="19.5" customHeight="1" r="15" spans="2:13">
      <c r="B15" s="579"/>
      <c r="C15" s="580"/>
      <c r="D15" s="2519"/>
      <c r="E15" s="2520"/>
      <c r="F15" s="581"/>
      <c r="G15" s="582"/>
      <c r="H15" s="583"/>
      <c r="I15" s="584">
        <f>IF((OFFSET(I15,-1,0)+G15-H15)&gt;=0,OFFSET(I15,-1,0)+G15-H15,"")</f>
        <v>0</v>
      </c>
      <c r="J15" s="585"/>
      <c r="K15" s="586"/>
      <c r="L15" s="587"/>
      <c r="M15" s="569"/>
    </row>
    <row ht="19.5" customHeight="1" r="16" spans="2:13">
      <c r="B16" s="576"/>
      <c r="C16" s="561"/>
      <c r="D16" s="2521"/>
      <c r="E16" s="2522"/>
      <c r="F16" s="570"/>
      <c r="G16" s="571"/>
      <c r="H16" s="572"/>
      <c r="I16" s="565">
        <f>IF((OFFSET(I16,-1,0)+G16-H16)&gt;=0,OFFSET(I16,-1,0)+G16-H16,"")</f>
        <v>0</v>
      </c>
      <c r="J16" s="573"/>
      <c r="K16" s="574"/>
      <c r="L16" s="575"/>
      <c r="M16" s="569"/>
    </row>
    <row ht="19.5" customHeight="1" r="17" spans="1:15">
      <c r="B17" s="576"/>
      <c r="C17" s="561"/>
      <c r="D17" s="2507"/>
      <c r="E17" s="2508"/>
      <c r="F17" s="570"/>
      <c r="G17" s="571"/>
      <c r="H17" s="572"/>
      <c r="I17" s="565">
        <f>IF((OFFSET(I17,-1,0)+G17-H17)&gt;=0,OFFSET(I17,-1,0)+G17-H17,"")</f>
        <v>0</v>
      </c>
      <c r="J17" s="573"/>
      <c r="K17" s="574"/>
      <c r="L17" s="575"/>
      <c r="M17" s="569"/>
    </row>
    <row ht="19.5" customHeight="1" r="18" spans="1:15">
      <c r="B18" s="576"/>
      <c r="C18" s="561"/>
      <c r="D18" s="2507"/>
      <c r="E18" s="2508"/>
      <c r="F18" s="570"/>
      <c r="G18" s="571"/>
      <c r="H18" s="572"/>
      <c r="I18" s="565">
        <f>IF((OFFSET(I18,-1,0)+G18-H18)&gt;=0,OFFSET(I18,-1,0)+G18-H18,"")</f>
        <v>0</v>
      </c>
      <c r="J18" s="573"/>
      <c r="K18" s="574"/>
      <c r="L18" s="575"/>
      <c r="M18" s="569"/>
    </row>
    <row ht="19.5" customHeight="1" r="19" spans="1:15">
      <c r="B19" s="576"/>
      <c r="C19" s="561"/>
      <c r="D19" s="2507"/>
      <c r="E19" s="2508"/>
      <c r="F19" s="570"/>
      <c r="G19" s="571"/>
      <c r="H19" s="572"/>
      <c r="I19" s="565">
        <f>IF((OFFSET(I19,-1,0)+G19-H19)&gt;=0,OFFSET(I19,-1,0)+G19-H19,"")</f>
        <v>0</v>
      </c>
      <c r="J19" s="573"/>
      <c r="K19" s="574"/>
      <c r="L19" s="575"/>
      <c r="M19" s="569"/>
    </row>
    <row ht="19.5" customHeight="1" r="20" spans="1:15">
      <c r="B20" s="576"/>
      <c r="C20" s="561"/>
      <c r="D20" s="2507"/>
      <c r="E20" s="2508"/>
      <c r="F20" s="570"/>
      <c r="G20" s="571"/>
      <c r="H20" s="572"/>
      <c r="I20" s="565">
        <f>IF((OFFSET(I20,-1,0)+G20-H20)&gt;=0,OFFSET(I20,-1,0)+G20-H20,"")</f>
        <v>0</v>
      </c>
      <c r="J20" s="573"/>
      <c r="K20" s="574"/>
      <c r="L20" s="575"/>
      <c r="M20" s="569"/>
    </row>
    <row ht="19.5" customHeight="1" r="21" spans="1:15">
      <c r="B21" s="576"/>
      <c r="C21" s="561"/>
      <c r="D21" s="2507"/>
      <c r="E21" s="2508"/>
      <c r="F21" s="570"/>
      <c r="G21" s="571"/>
      <c r="H21" s="572"/>
      <c r="I21" s="565">
        <f>IF((OFFSET(I21,-1,0)+G21-H21)&gt;=0,OFFSET(I21,-1,0)+G21-H21,"")</f>
        <v>0</v>
      </c>
      <c r="J21" s="573"/>
      <c r="K21" s="574"/>
      <c r="L21" s="575"/>
      <c r="M21" s="569"/>
    </row>
    <row ht="19.5" customHeight="1" r="22" spans="1:15">
      <c r="B22" s="576"/>
      <c r="C22" s="561"/>
      <c r="D22" s="2507"/>
      <c r="E22" s="2508"/>
      <c r="F22" s="570"/>
      <c r="G22" s="571"/>
      <c r="H22" s="572"/>
      <c r="I22" s="565">
        <f>IF((OFFSET(I22,-1,0)+G22-H22)&gt;=0,OFFSET(I22,-1,0)+G22-H22,"")</f>
        <v>0</v>
      </c>
      <c r="J22" s="573"/>
      <c r="K22" s="574"/>
      <c r="L22" s="575"/>
      <c r="M22" s="569"/>
    </row>
    <row ht="19.5" customHeight="1" r="23" spans="1:15">
      <c r="B23" s="576"/>
      <c r="C23" s="561"/>
      <c r="D23" s="2507"/>
      <c r="E23" s="2508"/>
      <c r="F23" s="570"/>
      <c r="G23" s="571"/>
      <c r="H23" s="572"/>
      <c r="I23" s="565">
        <f>IF((OFFSET(I23,-1,0)+G23-H23)&gt;=0,OFFSET(I23,-1,0)+G23-H23,"")</f>
        <v>0</v>
      </c>
      <c r="J23" s="573"/>
      <c r="K23" s="574"/>
      <c r="L23" s="575"/>
      <c r="M23" s="569"/>
    </row>
    <row ht="19.5" customHeight="1" r="24" spans="1:15">
      <c r="B24" s="576"/>
      <c r="C24" s="561"/>
      <c r="D24" s="2507"/>
      <c r="E24" s="2508"/>
      <c r="F24" s="570"/>
      <c r="G24" s="571"/>
      <c r="H24" s="572"/>
      <c r="I24" s="565">
        <f>IF((OFFSET(I24,-1,0)+G24-H24)&gt;=0,OFFSET(I24,-1,0)+G24-H24,"")</f>
        <v>0</v>
      </c>
      <c r="J24" s="573"/>
      <c r="K24" s="574"/>
      <c r="L24" s="575"/>
      <c r="M24" s="569"/>
    </row>
    <row ht="19.5" customHeight="1" r="25" spans="1:15">
      <c r="B25" s="576"/>
      <c r="C25" s="561"/>
      <c r="D25" s="2507"/>
      <c r="E25" s="2508"/>
      <c r="F25" s="570"/>
      <c r="G25" s="571"/>
      <c r="H25" s="572"/>
      <c r="I25" s="565">
        <f>IF((OFFSET(I25,-1,0)+G25-H25)&gt;=0,OFFSET(I25,-1,0)+G25-H25,"")</f>
        <v>0</v>
      </c>
      <c r="J25" s="573"/>
      <c r="K25" s="574"/>
      <c r="L25" s="575"/>
      <c r="M25" s="569"/>
    </row>
    <row ht="19.5" customHeight="1" r="26" spans="1:15">
      <c r="B26" s="576"/>
      <c r="C26" s="561"/>
      <c r="D26" s="2507"/>
      <c r="E26" s="2508"/>
      <c r="F26" s="570"/>
      <c r="G26" s="571"/>
      <c r="H26" s="572"/>
      <c r="I26" s="565">
        <f>IF((OFFSET(I26,-1,0)+G26-H26)&gt;=0,OFFSET(I26,-1,0)+G26-H26,"")</f>
        <v>0</v>
      </c>
      <c r="J26" s="573"/>
      <c r="K26" s="574"/>
      <c r="L26" s="575"/>
      <c r="M26" s="569"/>
    </row>
    <row ht="19.5" customHeight="1" r="27" spans="1:15">
      <c r="B27" s="576"/>
      <c r="C27" s="561"/>
      <c r="D27" s="2507"/>
      <c r="E27" s="2508"/>
      <c r="F27" s="570"/>
      <c r="G27" s="571"/>
      <c r="H27" s="572"/>
      <c r="I27" s="565">
        <f>IF((OFFSET(I27,-1,0)+G27-H27)&gt;=0,OFFSET(I27,-1,0)+G27-H27,"")</f>
        <v>0</v>
      </c>
      <c r="J27" s="573"/>
      <c r="K27" s="574"/>
      <c r="L27" s="575"/>
      <c r="M27" s="569"/>
    </row>
    <row ht="16.5" customHeight="1" r="28" spans="1:15" thickBot="1">
      <c r="B28" s="588"/>
      <c r="C28" s="589"/>
      <c r="D28" s="590" t="s">
        <v>1370</v>
      </c>
      <c r="E28" s="591"/>
      <c r="F28" s="592"/>
      <c r="G28" s="593"/>
      <c r="H28" s="594"/>
      <c r="I28" s="595"/>
      <c r="J28" s="596"/>
      <c r="K28" s="597"/>
      <c r="L28" s="598"/>
      <c r="M28" s="599"/>
    </row>
    <row ht="19.5" customHeight="1" r="29" spans="1:15" thickTop="1">
      <c r="B29" s="2509" t="s">
        <v>1317</v>
      </c>
      <c r="C29" s="2510"/>
      <c r="D29" s="2510"/>
      <c r="E29" s="2510"/>
      <c r="F29" s="2511"/>
      <c r="G29" s="600" t="str">
        <f>IF(SUM(G9:OFFSET(G29,-1,0))&gt;0,SUM(G9:OFFSET(G29,-1,0)),"")</f>
        <v/>
      </c>
      <c r="H29" s="601" t="str">
        <f>IF(SUM(H9:OFFSET(H29,-1,0))&gt;0,SUM(H9:OFFSET(H29,-1,0)),"")</f>
        <v/>
      </c>
      <c r="I29" s="602" t="str">
        <f>IFERROR(SUM(G29-H29),"")</f>
        <v/>
      </c>
      <c r="J29" s="603"/>
      <c r="K29" s="604"/>
      <c r="L29" s="605"/>
      <c r="M29" s="606"/>
    </row>
    <row ht="18.75" customHeight="1" r="30" spans="1:15">
      <c r="B30" s="462" t="s">
        <v>1292</v>
      </c>
      <c r="C30" s="607"/>
      <c r="D30" s="463"/>
      <c r="E30" s="463"/>
      <c r="F30" s="464"/>
      <c r="G30" s="464"/>
      <c r="H30" s="465"/>
      <c r="I30" s="466"/>
      <c r="J30" s="466"/>
      <c r="K30" s="466"/>
    </row>
    <row ht="14.25" customHeight="1" r="31" spans="1:15">
      <c r="B31" s="467"/>
      <c r="C31" s="467"/>
      <c r="D31" s="467"/>
      <c r="E31" s="467"/>
      <c r="F31" s="467"/>
      <c r="G31" s="467"/>
      <c r="H31" s="467"/>
      <c r="I31" s="467"/>
      <c r="J31" s="467"/>
      <c r="K31" s="467"/>
    </row>
    <row ht="19.5" customHeight="1" r="32" spans="1:15" s="475" customFormat="1">
      <c r="A32" s="474"/>
      <c r="B32" s="608" t="s">
        <v>1306</v>
      </c>
      <c r="C32" s="609">
        <v>1</v>
      </c>
      <c r="D32" s="2512" t="s">
        <v>1371</v>
      </c>
      <c r="E32" s="2512"/>
      <c r="F32" s="456"/>
      <c r="G32" s="468" t="s">
        <v>1306</v>
      </c>
      <c r="H32" s="610">
        <v>2</v>
      </c>
      <c r="I32" s="611" t="s">
        <v>1372</v>
      </c>
      <c r="J32" s="456"/>
      <c r="K32" s="612" t="s">
        <v>1373</v>
      </c>
      <c r="L32" s="520"/>
      <c r="N32" s="474"/>
      <c r="O32" s="613"/>
    </row>
    <row ht="19.5" customHeight="1" r="33" spans="1:15" s="475" customFormat="1">
      <c r="A33" s="474"/>
      <c r="B33" s="2513" t="s">
        <v>1307</v>
      </c>
      <c r="C33" s="2513"/>
      <c r="D33" s="2514" t="s">
        <v>1295</v>
      </c>
      <c r="E33" s="2515"/>
      <c r="F33" s="614"/>
      <c r="G33" s="2513" t="s">
        <v>1307</v>
      </c>
      <c r="H33" s="2513"/>
      <c r="I33" s="2514" t="s">
        <v>1295</v>
      </c>
      <c r="J33" s="2516"/>
      <c r="K33" s="2515"/>
      <c r="L33" s="512"/>
      <c r="N33" s="474"/>
    </row>
    <row ht="19.5" customHeight="1" r="34" spans="1:15" s="475" customFormat="1">
      <c r="A34" s="474"/>
      <c r="B34" s="2513"/>
      <c r="C34" s="2513"/>
      <c r="D34" s="615" t="s">
        <v>1313</v>
      </c>
      <c r="E34" s="616" t="s">
        <v>1312</v>
      </c>
      <c r="F34" s="614"/>
      <c r="G34" s="2513"/>
      <c r="H34" s="2513"/>
      <c r="I34" s="615" t="s">
        <v>1313</v>
      </c>
      <c r="J34" s="2517" t="s">
        <v>1312</v>
      </c>
      <c r="K34" s="2518"/>
      <c r="L34" s="512"/>
      <c r="N34" s="474"/>
    </row>
    <row ht="19.5" customHeight="1" r="35" spans="1:15" s="475" customFormat="1">
      <c r="A35" s="474"/>
      <c r="B35" s="2502" t="s">
        <v>1374</v>
      </c>
      <c r="C35" s="2502"/>
      <c r="D35" s="617">
        <f>SUMIFS($G$9:$G$28,$C$9:$C$28,B35,$F$9:$F$28,$C$32)</f>
        <v>0</v>
      </c>
      <c r="E35" s="618"/>
      <c r="F35" s="614"/>
      <c r="G35" s="2502" t="s">
        <v>1374</v>
      </c>
      <c r="H35" s="2502"/>
      <c r="I35" s="617">
        <f>SUMIFS($G$9:$G$28,$C$9:$C$28,G35,$F$9:$F$28,$H$32)</f>
        <v>0</v>
      </c>
      <c r="J35" s="2505"/>
      <c r="K35" s="2506"/>
      <c r="L35" s="512"/>
      <c r="N35" s="474"/>
    </row>
    <row ht="19.5" customHeight="1" r="36" spans="1:15" s="475" customFormat="1">
      <c r="A36" s="474"/>
      <c r="B36" s="2502" t="s">
        <v>1375</v>
      </c>
      <c r="C36" s="2502"/>
      <c r="D36" s="619">
        <f>SUMIFS($G$9:$G$28,$C$9:$C$28,B36,$F$9:$F$28,$C$32)</f>
        <v>0</v>
      </c>
      <c r="E36" s="618"/>
      <c r="F36" s="614"/>
      <c r="G36" s="2502" t="s">
        <v>1375</v>
      </c>
      <c r="H36" s="2502"/>
      <c r="I36" s="619">
        <f>SUMIFS($G$9:$G$28,$C$9:$C$28,G36,$F$9:$F$28,$H$32)</f>
        <v>0</v>
      </c>
      <c r="J36" s="2505"/>
      <c r="K36" s="2506"/>
      <c r="L36" s="512"/>
      <c r="N36" s="474"/>
    </row>
    <row ht="19.5" customHeight="1" r="37" spans="1:15" s="475" customFormat="1">
      <c r="A37" s="474"/>
      <c r="B37" s="2502" t="s">
        <v>1376</v>
      </c>
      <c r="C37" s="2502"/>
      <c r="D37" s="619">
        <f>SUMIFS($G$9:$G$28,$C$9:$C$28,B37,$F$9:$F$28,$C$32)</f>
        <v>0</v>
      </c>
      <c r="E37" s="618"/>
      <c r="F37" s="614"/>
      <c r="G37" s="2502" t="s">
        <v>1376</v>
      </c>
      <c r="H37" s="2502"/>
      <c r="I37" s="619">
        <f>SUMIFS($G$9:$G$28,$C$9:$C$28,G37,$F$9:$F$28,$H$32)</f>
        <v>0</v>
      </c>
      <c r="J37" s="2505"/>
      <c r="K37" s="2506"/>
      <c r="L37" s="512"/>
      <c r="N37" s="474"/>
    </row>
    <row ht="19.5" customHeight="1" r="38" spans="1:15" s="475" customFormat="1">
      <c r="A38" s="474"/>
      <c r="B38" s="2502" t="s">
        <v>1377</v>
      </c>
      <c r="C38" s="2502"/>
      <c r="D38" s="620"/>
      <c r="E38" s="621">
        <f>SUMIFS($H$9:$H$28,$C$9:$C$28,B38,$F$9:$F$28,$C$32)</f>
        <v>0</v>
      </c>
      <c r="F38" s="614"/>
      <c r="G38" s="2502" t="s">
        <v>1377</v>
      </c>
      <c r="H38" s="2502"/>
      <c r="I38" s="620"/>
      <c r="J38" s="2503">
        <f>SUMIFS($H$9:$H$28,$C$9:$C$28,G38,$F$9:$F$28,$H$32)</f>
        <v>0</v>
      </c>
      <c r="K38" s="2504">
        <f>SUMIF($C$9:$C$27,H38,$H$9:$H$27)</f>
        <v>0</v>
      </c>
      <c r="L38" s="512"/>
      <c r="N38" s="474"/>
    </row>
    <row ht="19.5" customHeight="1" r="39" spans="1:15" s="475" customFormat="1">
      <c r="A39" s="474"/>
      <c r="B39" s="2502" t="s">
        <v>1378</v>
      </c>
      <c r="C39" s="2502"/>
      <c r="D39" s="620"/>
      <c r="E39" s="621">
        <f>SUMIFS($H$9:$H$28,$C$9:$C$28,B39,$F$9:$F$28,$C$32)</f>
        <v>0</v>
      </c>
      <c r="F39" s="614"/>
      <c r="G39" s="2502" t="s">
        <v>1378</v>
      </c>
      <c r="H39" s="2502"/>
      <c r="I39" s="620"/>
      <c r="J39" s="2503">
        <f>SUMIFS($H$9:$H$28,$C$9:$C$28,G39,$F$9:$F$28,$H$32)</f>
        <v>0</v>
      </c>
      <c r="K39" s="2504">
        <f>SUMIF($C$9:$C$27,H39,$H$9:$H$27)</f>
        <v>0</v>
      </c>
      <c r="L39" s="512"/>
      <c r="N39" s="474"/>
    </row>
    <row ht="19.5" customHeight="1" r="40" spans="1:15" s="475" customFormat="1">
      <c r="A40" s="474"/>
      <c r="B40" s="2502" t="s">
        <v>1379</v>
      </c>
      <c r="C40" s="2502"/>
      <c r="D40" s="620"/>
      <c r="E40" s="621">
        <f>SUMIFS($H$9:$H$28,$C$9:$C$28,B40,$F$9:$F$28,$C$32)</f>
        <v>0</v>
      </c>
      <c r="F40" s="614"/>
      <c r="G40" s="2502" t="s">
        <v>1379</v>
      </c>
      <c r="H40" s="2502"/>
      <c r="I40" s="620"/>
      <c r="J40" s="2503">
        <f>SUMIFS($H$9:$H$28,$C$9:$C$28,G40,$F$9:$F$28,$H$32)</f>
        <v>0</v>
      </c>
      <c r="K40" s="2504">
        <f>SUMIF($C$9:$C$27,H40,$H$9:$H$27)</f>
        <v>0</v>
      </c>
      <c r="L40" s="512"/>
      <c r="N40" s="474"/>
    </row>
    <row ht="19.5" customHeight="1" r="41" spans="1:15" s="475" customFormat="1">
      <c r="A41" s="474"/>
      <c r="B41" s="2502" t="s">
        <v>1380</v>
      </c>
      <c r="C41" s="2502"/>
      <c r="D41" s="620"/>
      <c r="E41" s="621">
        <f>SUMIFS($H$9:$H$28,$C$9:$C$28,B41,$F$9:$F$28,$C$32)</f>
        <v>0</v>
      </c>
      <c r="F41" s="614"/>
      <c r="G41" s="2502" t="s">
        <v>1380</v>
      </c>
      <c r="H41" s="2502"/>
      <c r="I41" s="620"/>
      <c r="J41" s="2503">
        <f>SUMIFS($H$9:$H$28,$C$9:$C$28,G41,$F$9:$F$28,$H$32)</f>
        <v>0</v>
      </c>
      <c r="K41" s="2504">
        <f>SUMIF($C$9:$C$27,H41,$H$9:$H$27)</f>
        <v>0</v>
      </c>
      <c r="L41" s="512"/>
      <c r="N41" s="474"/>
    </row>
    <row ht="19.5" customHeight="1" r="42" spans="1:15" s="475" customFormat="1">
      <c r="A42" s="474"/>
      <c r="B42" s="2502" t="s">
        <v>1381</v>
      </c>
      <c r="C42" s="2502"/>
      <c r="D42" s="622"/>
      <c r="E42" s="621">
        <f>SUMIFS($H$9:$H$28,$C$9:$C$28,B42,$F$9:$F$28,$C$32)</f>
        <v>0</v>
      </c>
      <c r="F42" s="614"/>
      <c r="G42" s="2502" t="s">
        <v>1381</v>
      </c>
      <c r="H42" s="2502"/>
      <c r="I42" s="622"/>
      <c r="J42" s="2503">
        <f>SUMIFS($H$9:$H$28,$C$9:$C$28,G42,$F$9:$F$28,$H$32)</f>
        <v>0</v>
      </c>
      <c r="K42" s="2504">
        <f>SUMIF($C$9:$C$27,H42,$H$9:$H$27)</f>
        <v>0</v>
      </c>
      <c r="L42" s="512"/>
      <c r="N42" s="474"/>
    </row>
    <row ht="19.5" customHeight="1" r="43" spans="1:15" s="475" customFormat="1" thickBot="1">
      <c r="A43" s="474"/>
      <c r="B43" s="2495" t="s">
        <v>1382</v>
      </c>
      <c r="C43" s="2495"/>
      <c r="D43" s="623"/>
      <c r="E43" s="624">
        <f>D44-SUM(E35:E42)</f>
        <v>0</v>
      </c>
      <c r="F43" s="614"/>
      <c r="G43" s="2496" t="s">
        <v>1383</v>
      </c>
      <c r="H43" s="2496"/>
      <c r="I43" s="623"/>
      <c r="J43" s="2497">
        <f>I44-SUM(J35:K42)</f>
        <v>0</v>
      </c>
      <c r="K43" s="2498"/>
      <c r="L43" s="512"/>
      <c r="N43" s="474"/>
    </row>
    <row ht="19.5" customHeight="1" r="44" spans="1:15" s="475" customFormat="1" thickTop="1">
      <c r="A44" s="474"/>
      <c r="B44" s="2499" t="s">
        <v>1317</v>
      </c>
      <c r="C44" s="2499"/>
      <c r="D44" s="625">
        <f>SUM(D35:D43)</f>
        <v>0</v>
      </c>
      <c r="E44" s="626">
        <f>SUM(E35:E43)</f>
        <v>0</v>
      </c>
      <c r="F44" s="614"/>
      <c r="G44" s="2499" t="s">
        <v>1317</v>
      </c>
      <c r="H44" s="2499"/>
      <c r="I44" s="625">
        <f>SUM(I35:I43)</f>
        <v>0</v>
      </c>
      <c r="J44" s="2500">
        <f>SUM(J35:K43)</f>
        <v>0</v>
      </c>
      <c r="K44" s="2501"/>
      <c r="L44" s="512"/>
      <c r="N44" s="474"/>
    </row>
    <row ht="7.5" customHeight="1" r="45" spans="1:15" s="475" customFormat="1">
      <c r="A45" s="474"/>
      <c r="B45" s="513"/>
      <c r="C45" s="627"/>
      <c r="D45" s="514"/>
      <c r="E45" s="515"/>
      <c r="G45" s="517"/>
      <c r="H45" s="518"/>
      <c r="I45" s="519"/>
      <c r="J45" s="519"/>
      <c r="K45" s="518"/>
      <c r="L45" s="520"/>
      <c r="N45" s="474"/>
      <c r="O45" s="512"/>
    </row>
    <row ht="18" customHeight="1" r="46" spans="1:15" s="516" customFormat="1">
      <c r="B46" s="521" t="s">
        <v>1384</v>
      </c>
      <c r="C46" s="628"/>
      <c r="D46" s="521"/>
      <c r="E46" s="521"/>
      <c r="F46" s="521"/>
      <c r="G46" s="521"/>
      <c r="H46" s="521"/>
      <c r="I46" s="521"/>
      <c r="J46" s="522"/>
      <c r="K46" s="522"/>
      <c r="L46" s="522"/>
    </row>
    <row ht="18" customHeight="1" r="47" spans="1:15" s="516" customFormat="1">
      <c r="B47" s="629" t="s">
        <v>1385</v>
      </c>
      <c r="C47" s="629" t="s">
        <v>1386</v>
      </c>
      <c r="D47" s="2492" t="s">
        <v>1387</v>
      </c>
      <c r="E47" s="2493"/>
      <c r="F47" s="2493"/>
      <c r="G47" s="2493"/>
      <c r="H47" s="2493"/>
      <c r="I47" s="2493"/>
      <c r="J47" s="2493"/>
      <c r="K47" s="2493"/>
      <c r="L47" s="2494"/>
    </row>
    <row ht="18" customHeight="1" r="48" spans="1:15" s="516" customFormat="1">
      <c r="B48" s="629">
        <v>1</v>
      </c>
      <c r="C48" s="629" t="s">
        <v>1388</v>
      </c>
      <c r="D48" s="2489" t="s">
        <v>1389</v>
      </c>
      <c r="E48" s="2490"/>
      <c r="F48" s="2490"/>
      <c r="G48" s="2490"/>
      <c r="H48" s="2490"/>
      <c r="I48" s="2490"/>
      <c r="J48" s="2490"/>
      <c r="K48" s="2490"/>
      <c r="L48" s="2491"/>
    </row>
    <row ht="18" customHeight="1" r="49" spans="2:12" s="516" customFormat="1">
      <c r="B49" s="629">
        <v>2</v>
      </c>
      <c r="C49" s="629" t="s">
        <v>1390</v>
      </c>
      <c r="D49" s="2489" t="s">
        <v>1391</v>
      </c>
      <c r="E49" s="2490"/>
      <c r="F49" s="2490"/>
      <c r="G49" s="2490"/>
      <c r="H49" s="2490"/>
      <c r="I49" s="2490"/>
      <c r="J49" s="2490"/>
      <c r="K49" s="2490"/>
      <c r="L49" s="2491"/>
    </row>
    <row ht="18" customHeight="1" r="50" spans="2:12" s="516" customFormat="1">
      <c r="B50" s="629">
        <v>3</v>
      </c>
      <c r="C50" s="629" t="s">
        <v>1392</v>
      </c>
      <c r="D50" s="2489" t="s">
        <v>1393</v>
      </c>
      <c r="E50" s="2490"/>
      <c r="F50" s="2490"/>
      <c r="G50" s="2490"/>
      <c r="H50" s="2490"/>
      <c r="I50" s="2490"/>
      <c r="J50" s="2490"/>
      <c r="K50" s="2490"/>
      <c r="L50" s="2491"/>
    </row>
    <row ht="18" customHeight="1" r="51" spans="2:12" s="516" customFormat="1">
      <c r="B51" s="629">
        <v>4</v>
      </c>
      <c r="C51" s="629" t="s">
        <v>1394</v>
      </c>
      <c r="D51" s="2489" t="s">
        <v>1395</v>
      </c>
      <c r="E51" s="2490"/>
      <c r="F51" s="2490"/>
      <c r="G51" s="2490"/>
      <c r="H51" s="2490"/>
      <c r="I51" s="2490"/>
      <c r="J51" s="2490"/>
      <c r="K51" s="2490"/>
      <c r="L51" s="2491"/>
    </row>
    <row ht="24.75" customHeight="1" r="52" spans="2:12" s="516" customFormat="1">
      <c r="B52" s="629">
        <v>5</v>
      </c>
      <c r="C52" s="523" t="s">
        <v>1396</v>
      </c>
      <c r="D52" s="2489" t="s">
        <v>1397</v>
      </c>
      <c r="E52" s="2490"/>
      <c r="F52" s="2490"/>
      <c r="G52" s="2490"/>
      <c r="H52" s="2490"/>
      <c r="I52" s="2490"/>
      <c r="J52" s="2490"/>
      <c r="K52" s="2490"/>
      <c r="L52" s="2491"/>
    </row>
    <row ht="24.75" customHeight="1" r="53" spans="2:12" s="516" customFormat="1">
      <c r="B53" s="629">
        <v>6</v>
      </c>
      <c r="C53" s="629" t="s">
        <v>1398</v>
      </c>
      <c r="D53" s="2489" t="s">
        <v>1399</v>
      </c>
      <c r="E53" s="2490"/>
      <c r="F53" s="2490"/>
      <c r="G53" s="2490"/>
      <c r="H53" s="2490"/>
      <c r="I53" s="2490"/>
      <c r="J53" s="2490"/>
      <c r="K53" s="2490"/>
      <c r="L53" s="2491"/>
    </row>
    <row ht="28.5" customHeight="1" r="54" spans="2:12" s="516" customFormat="1">
      <c r="B54" s="630">
        <v>7</v>
      </c>
      <c r="C54" s="630" t="s">
        <v>1400</v>
      </c>
      <c r="D54" s="2489" t="s">
        <v>1401</v>
      </c>
      <c r="E54" s="2490"/>
      <c r="F54" s="2490"/>
      <c r="G54" s="2490"/>
      <c r="H54" s="2490"/>
      <c r="I54" s="2490"/>
      <c r="J54" s="2490"/>
      <c r="K54" s="2490"/>
      <c r="L54" s="2491"/>
    </row>
    <row ht="18.75" customHeight="1" r="55" spans="2:12" s="516" customFormat="1">
      <c r="B55" s="630">
        <v>8</v>
      </c>
      <c r="C55" s="630" t="s">
        <v>1402</v>
      </c>
      <c r="D55" s="2489" t="s">
        <v>1403</v>
      </c>
      <c r="E55" s="2490"/>
      <c r="F55" s="2490"/>
      <c r="G55" s="2490"/>
      <c r="H55" s="2490"/>
      <c r="I55" s="2490"/>
      <c r="J55" s="2490"/>
      <c r="K55" s="2490"/>
      <c r="L55" s="2491"/>
    </row>
    <row ht="18.75" customHeight="1" r="56" spans="2:12"/>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type="none"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sheetViews>
    <sheetView showGridLines="0" topLeftCell="A3" zoomScale="145" workbookViewId="0" zoomScaleNormal="145" zoomScaleSheetLayoutView="85">
      <pane xSplit="6" ySplit="12" topLeftCell="G15" activePane="bottomRight" state="frozen"/>
      <selection pane="topLeft" sqref="A1:XFD1"/>
      <selection pane="topRight" sqref="A1:XFD1"/>
      <selection pane="bottomLeft" sqref="A1:XFD1"/>
      <selection pane="bottomRight" activeCell="CL17" sqref="CL17"/>
    </sheetView>
  </sheetViews>
  <sheetFormatPr baseColWidth="8" defaultColWidth="10" defaultRowHeight="13"/>
  <cols>
    <col min="1" max="1" width="13.5" style="999" customWidth="1"/>
    <col min="2" max="3" width="10" style="978" customWidth="1"/>
    <col min="4" max="4" width="10" style="999" customWidth="1"/>
    <col min="5" max="5" width="15" style="978" customWidth="1"/>
    <col min="6" max="6" width="5.75" style="978" customWidth="1"/>
    <col min="7" max="7" width="4.5" style="978" customWidth="1"/>
    <col min="8" max="8" width="8" style="978" customWidth="1"/>
    <col min="9" max="9" width="5.25" style="978" customWidth="1"/>
    <col min="10" max="10" width="7.625" style="978" customWidth="1"/>
    <col min="11" max="13" width="5.25" style="978" customWidth="1"/>
    <col min="14" max="15" width="5.625" style="1033" customWidth="1"/>
    <col min="16" max="19" width="5.25" style="978" customWidth="1"/>
    <col min="20" max="20" width="6.5" style="978" customWidth="1"/>
    <col min="21" max="30" width="5.5" style="978" customWidth="1"/>
    <col min="31" max="31" width="7" style="978" customWidth="1"/>
    <col min="32" max="32" width="8.875" style="978" customWidth="1"/>
    <col min="33" max="60" width="7" style="978" customWidth="1"/>
    <col min="61" max="61" width="8.375" style="978" customWidth="1"/>
    <col min="62" max="90" width="7" style="978" customWidth="1"/>
    <col min="91" max="91" width="8.375" style="978" customWidth="1"/>
    <col min="92" max="119" width="7" style="978" customWidth="1"/>
    <col min="120" max="121" width="10.25" style="1033" customWidth="1"/>
    <col min="122" max="126" width="7" style="978" customWidth="1"/>
    <col min="127" max="127" width="14.125" style="978" customWidth="1"/>
    <col min="128" max="132" width="7" style="978" customWidth="1"/>
    <col min="133" max="137" width="8" style="978" customWidth="1"/>
    <col min="138" max="140" width="10.625" style="978" customWidth="1"/>
    <col min="141" max="145" width="7.875" style="978" customWidth="1"/>
    <col min="146" max="152" width="7.875" style="1033" customWidth="1"/>
    <col min="153" max="153" width="28" style="1033" customWidth="1"/>
    <col min="154" max="155" width="6.5" style="1033" customWidth="1"/>
    <col min="156" max="156" width="28" style="1033" customWidth="1"/>
    <col min="157" max="158" width="6.5" style="1033" customWidth="1"/>
    <col min="159" max="159" width="28" style="1033" customWidth="1"/>
    <col min="160" max="161" width="6.5" style="1033" customWidth="1"/>
    <col min="162" max="166" width="7.875" style="978" customWidth="1"/>
    <col min="167" max="167" width="7.875" style="1033" customWidth="1"/>
    <col min="168" max="168" width="6.125" style="1033" customWidth="1"/>
    <col min="169" max="176" width="6.25" style="1033" customWidth="1"/>
    <col min="177" max="177" width="9.125" style="1033" customWidth="1"/>
    <col min="178" max="188" width="6.25" style="1033" customWidth="1"/>
    <col min="189" max="189" width="10" style="1033" customWidth="1"/>
    <col min="190" max="192" width="7.875" style="978" customWidth="1"/>
    <col min="193" max="193" width="7.875" style="1033" customWidth="1"/>
    <col min="194" max="195" width="7.875" style="978" customWidth="1"/>
    <col min="196" max="202" width="7.875" style="1033" customWidth="1"/>
    <col min="203" max="203" width="24.25" style="1033" customWidth="1"/>
    <col min="204" max="205" width="6.5" style="1033" customWidth="1"/>
    <col min="206" max="208" width="7.875" style="978" customWidth="1"/>
    <col min="209" max="209" width="7.875" style="1033" customWidth="1"/>
    <col min="210" max="210" width="24.25" style="1033" customWidth="1"/>
    <col min="211" max="212" width="6.75" style="1033" customWidth="1"/>
    <col min="213" max="215" width="7.875" style="978" customWidth="1"/>
    <col min="216" max="216" width="7.875" style="1033" customWidth="1"/>
    <col min="217" max="217" width="24.25" style="1033" customWidth="1"/>
    <col min="218" max="219" width="6.75" style="1033" customWidth="1"/>
    <col min="220" max="221" width="6.75" style="978" customWidth="1"/>
    <col min="222" max="222" width="10.875" style="978" customWidth="1"/>
    <col min="223" max="223" width="10.875" style="1033" customWidth="1"/>
    <col min="224" max="224" width="11.5" style="978" customWidth="1"/>
    <col min="225" max="230" width="11" style="978" customWidth="1"/>
    <col min="231" max="243" width="8" style="978" customWidth="1"/>
    <col min="244" max="244" width="8" style="1033" customWidth="1"/>
    <col min="245" max="245" width="10" style="978" customWidth="1"/>
    <col min="246" max="257" width="7.875" style="978" customWidth="1"/>
    <col min="258" max="258" width="6.25" style="978" customWidth="1"/>
    <col min="259" max="259" width="6.75" style="978" customWidth="1"/>
    <col min="260" max="260" width="6.5" style="978" customWidth="1"/>
    <col min="261" max="261" width="8.125" style="978" customWidth="1"/>
    <col min="262" max="272" width="7.875" style="978" customWidth="1"/>
    <col min="273" max="277" width="8.625" style="978" customWidth="1"/>
    <col min="278" max="278" width="7.875" style="978" customWidth="1"/>
    <col min="279" max="289" width="7.625" style="978" customWidth="1"/>
    <col min="290" max="290" width="18.25" style="978" customWidth="1"/>
    <col min="291" max="293" width="8.125" style="978" customWidth="1"/>
    <col min="294" max="314" width="8" style="978" customWidth="1"/>
    <col min="315" max="315" width="11.5" style="978" customWidth="1"/>
    <col min="316" max="391" width="8" style="978" customWidth="1"/>
    <col min="392" max="392" width="23.75" style="978" customWidth="1"/>
    <col min="393" max="395" width="8" style="978" customWidth="1"/>
    <col min="396" max="16384" width="10" style="978" customWidth="1"/>
  </cols>
  <sheetData>
    <row hidden="1" r="1" spans="1:392">
      <c r="A1" s="1058" t="s">
        <v>437</v>
      </c>
      <c r="B1" s="1059" t="s">
        <v>438</v>
      </c>
      <c r="C1" s="1068" t="s">
        <v>2158</v>
      </c>
      <c r="D1" s="1059" t="s">
        <v>439</v>
      </c>
      <c r="E1" s="1059" t="s">
        <v>440</v>
      </c>
      <c r="F1" s="1059" t="s">
        <v>441</v>
      </c>
      <c r="G1" s="1059" t="s">
        <v>442</v>
      </c>
      <c r="H1" s="1059" t="s">
        <v>443</v>
      </c>
      <c r="I1" s="1059" t="s">
        <v>444</v>
      </c>
      <c r="J1" s="1059" t="s">
        <v>445</v>
      </c>
      <c r="K1" s="1059" t="s">
        <v>446</v>
      </c>
      <c r="L1" s="1059" t="s">
        <v>447</v>
      </c>
      <c r="M1" s="1059" t="s">
        <v>448</v>
      </c>
      <c r="N1" s="1059" t="s">
        <v>449</v>
      </c>
      <c r="O1" s="1059" t="s">
        <v>450</v>
      </c>
      <c r="P1" s="1059" t="s">
        <v>451</v>
      </c>
      <c r="Q1" s="1059" t="s">
        <v>452</v>
      </c>
      <c r="R1" s="1059" t="s">
        <v>453</v>
      </c>
      <c r="S1" s="1059" t="s">
        <v>454</v>
      </c>
      <c r="T1" s="1059" t="s">
        <v>455</v>
      </c>
      <c r="U1" s="1059" t="s">
        <v>456</v>
      </c>
      <c r="V1" s="1059" t="s">
        <v>457</v>
      </c>
      <c r="W1" s="1059" t="s">
        <v>458</v>
      </c>
      <c r="X1" s="1059" t="s">
        <v>459</v>
      </c>
      <c r="Y1" s="1059" t="s">
        <v>460</v>
      </c>
      <c r="Z1" s="1059" t="s">
        <v>461</v>
      </c>
      <c r="AA1" s="1059" t="s">
        <v>462</v>
      </c>
      <c r="AB1" s="1059" t="s">
        <v>463</v>
      </c>
      <c r="AC1" s="1059" t="s">
        <v>464</v>
      </c>
      <c r="AD1" s="1059" t="s">
        <v>465</v>
      </c>
      <c r="AE1" s="1059" t="s">
        <v>500</v>
      </c>
      <c r="AF1" s="1059" t="s">
        <v>501</v>
      </c>
      <c r="AG1" s="1059" t="s">
        <v>502</v>
      </c>
      <c r="AH1" s="1059" t="s">
        <v>503</v>
      </c>
      <c r="AI1" s="1059" t="s">
        <v>504</v>
      </c>
      <c r="AJ1" s="1059" t="s">
        <v>505</v>
      </c>
      <c r="AK1" s="1059" t="s">
        <v>506</v>
      </c>
      <c r="AL1" s="1059" t="s">
        <v>507</v>
      </c>
      <c r="AM1" s="1059" t="s">
        <v>508</v>
      </c>
      <c r="AN1" s="1059" t="s">
        <v>509</v>
      </c>
      <c r="AO1" s="1059" t="s">
        <v>510</v>
      </c>
      <c r="AP1" s="1059" t="s">
        <v>511</v>
      </c>
      <c r="AQ1" s="1059" t="s">
        <v>512</v>
      </c>
      <c r="AR1" s="1059" t="s">
        <v>513</v>
      </c>
      <c r="AS1" s="1059" t="s">
        <v>514</v>
      </c>
      <c r="AT1" s="1059" t="s">
        <v>515</v>
      </c>
      <c r="AU1" s="1059" t="s">
        <v>516</v>
      </c>
      <c r="AV1" s="1059" t="s">
        <v>517</v>
      </c>
      <c r="AW1" s="1059" t="s">
        <v>518</v>
      </c>
      <c r="AX1" s="1059" t="s">
        <v>519</v>
      </c>
      <c r="AY1" s="1059" t="s">
        <v>520</v>
      </c>
      <c r="AZ1" s="1059" t="s">
        <v>521</v>
      </c>
      <c r="BA1" s="1059" t="s">
        <v>522</v>
      </c>
      <c r="BB1" s="1059" t="s">
        <v>523</v>
      </c>
      <c r="BC1" s="1059" t="s">
        <v>524</v>
      </c>
      <c r="BD1" s="1059" t="s">
        <v>525</v>
      </c>
      <c r="BE1" s="1059" t="s">
        <v>526</v>
      </c>
      <c r="BF1" s="1059" t="s">
        <v>527</v>
      </c>
      <c r="BG1" s="1059" t="s">
        <v>528</v>
      </c>
      <c r="BH1" s="1059" t="s">
        <v>529</v>
      </c>
      <c r="BI1" s="1059" t="s">
        <v>530</v>
      </c>
      <c r="BJ1" s="1059" t="s">
        <v>531</v>
      </c>
      <c r="BK1" s="1059" t="s">
        <v>532</v>
      </c>
      <c r="BL1" s="1059" t="s">
        <v>533</v>
      </c>
      <c r="BM1" s="1059" t="s">
        <v>534</v>
      </c>
      <c r="BN1" s="1059" t="s">
        <v>535</v>
      </c>
      <c r="BO1" s="1059" t="s">
        <v>536</v>
      </c>
      <c r="BP1" s="1059" t="s">
        <v>537</v>
      </c>
      <c r="BQ1" s="1059" t="s">
        <v>538</v>
      </c>
      <c r="BR1" s="1059" t="s">
        <v>539</v>
      </c>
      <c r="BS1" s="1059" t="s">
        <v>540</v>
      </c>
      <c r="BT1" s="1059" t="s">
        <v>541</v>
      </c>
      <c r="BU1" s="1059" t="s">
        <v>542</v>
      </c>
      <c r="BV1" s="1059" t="s">
        <v>543</v>
      </c>
      <c r="BW1" s="1059" t="s">
        <v>544</v>
      </c>
      <c r="BX1" s="1059" t="s">
        <v>545</v>
      </c>
      <c r="BY1" s="1059" t="s">
        <v>546</v>
      </c>
      <c r="BZ1" s="1059" t="s">
        <v>547</v>
      </c>
      <c r="CA1" s="1059" t="s">
        <v>548</v>
      </c>
      <c r="CB1" s="1059" t="s">
        <v>549</v>
      </c>
      <c r="CC1" s="1059" t="s">
        <v>550</v>
      </c>
      <c r="CD1" s="1059" t="s">
        <v>551</v>
      </c>
      <c r="CE1" s="1059" t="s">
        <v>552</v>
      </c>
      <c r="CF1" s="1059" t="s">
        <v>553</v>
      </c>
      <c r="CG1" s="1059" t="s">
        <v>554</v>
      </c>
      <c r="CH1" s="1059" t="s">
        <v>555</v>
      </c>
      <c r="CI1" s="1059" t="s">
        <v>556</v>
      </c>
      <c r="CJ1" s="1059" t="s">
        <v>557</v>
      </c>
      <c r="CK1" s="1059" t="s">
        <v>558</v>
      </c>
      <c r="CL1" s="1059" t="s">
        <v>559</v>
      </c>
      <c r="CM1" s="1059" t="s">
        <v>560</v>
      </c>
      <c r="CN1" s="1059" t="s">
        <v>561</v>
      </c>
      <c r="CO1" s="1059" t="s">
        <v>562</v>
      </c>
      <c r="CP1" s="1059" t="s">
        <v>563</v>
      </c>
      <c r="CQ1" s="1059" t="s">
        <v>564</v>
      </c>
      <c r="CR1" s="1059" t="s">
        <v>565</v>
      </c>
      <c r="CS1" s="1059" t="s">
        <v>566</v>
      </c>
      <c r="CT1" s="1059" t="s">
        <v>567</v>
      </c>
      <c r="CU1" s="1059" t="s">
        <v>568</v>
      </c>
      <c r="CV1" s="1059" t="s">
        <v>569</v>
      </c>
      <c r="CW1" s="1059" t="s">
        <v>570</v>
      </c>
      <c r="CX1" s="1059" t="s">
        <v>571</v>
      </c>
      <c r="CY1" s="1059" t="s">
        <v>572</v>
      </c>
      <c r="CZ1" s="1059" t="s">
        <v>573</v>
      </c>
      <c r="DA1" s="1059" t="s">
        <v>574</v>
      </c>
      <c r="DB1" s="1059" t="s">
        <v>575</v>
      </c>
      <c r="DC1" s="1059" t="s">
        <v>576</v>
      </c>
      <c r="DD1" s="1059" t="s">
        <v>577</v>
      </c>
      <c r="DE1" s="1059" t="s">
        <v>578</v>
      </c>
      <c r="DF1" s="1059" t="s">
        <v>579</v>
      </c>
      <c r="DG1" s="1059" t="s">
        <v>580</v>
      </c>
      <c r="DH1" s="1059" t="s">
        <v>581</v>
      </c>
      <c r="DI1" s="1059" t="s">
        <v>582</v>
      </c>
      <c r="DJ1" s="1059" t="s">
        <v>583</v>
      </c>
      <c r="DK1" s="1059" t="s">
        <v>584</v>
      </c>
      <c r="DL1" s="1059" t="s">
        <v>585</v>
      </c>
      <c r="DM1" s="1059" t="s">
        <v>586</v>
      </c>
      <c r="DN1" s="1059" t="s">
        <v>587</v>
      </c>
      <c r="DO1" s="1059" t="s">
        <v>588</v>
      </c>
      <c r="DP1" s="1059" t="s">
        <v>589</v>
      </c>
      <c r="DQ1" s="1059" t="s">
        <v>590</v>
      </c>
      <c r="DR1" s="1059" t="s">
        <v>591</v>
      </c>
      <c r="DS1" s="1059" t="s">
        <v>592</v>
      </c>
      <c r="DT1" s="1059" t="s">
        <v>593</v>
      </c>
      <c r="DU1" s="1059" t="s">
        <v>2169</v>
      </c>
      <c r="DV1" s="1059" t="s">
        <v>594</v>
      </c>
      <c r="DW1" s="1059" t="s">
        <v>595</v>
      </c>
      <c r="DX1" s="1059" t="s">
        <v>2170</v>
      </c>
      <c r="DY1" s="1059" t="s">
        <v>596</v>
      </c>
      <c r="DZ1" s="1059" t="s">
        <v>597</v>
      </c>
      <c r="EA1" s="1059" t="s">
        <v>598</v>
      </c>
      <c r="EB1" s="1059" t="s">
        <v>599</v>
      </c>
      <c r="EC1" s="1059" t="s">
        <v>600</v>
      </c>
      <c r="ED1" s="1059" t="s">
        <v>601</v>
      </c>
      <c r="EE1" s="1059" t="s">
        <v>602</v>
      </c>
      <c r="EF1" s="1059" t="s">
        <v>603</v>
      </c>
      <c r="EG1" s="1059" t="s">
        <v>604</v>
      </c>
      <c r="EH1" s="1059" t="s">
        <v>605</v>
      </c>
      <c r="EI1" s="1059" t="s">
        <v>606</v>
      </c>
      <c r="EJ1" s="1059" t="s">
        <v>607</v>
      </c>
      <c r="EK1" s="1059" t="s">
        <v>676</v>
      </c>
      <c r="EL1" s="1059" t="s">
        <v>677</v>
      </c>
      <c r="EM1" s="1059" t="s">
        <v>678</v>
      </c>
      <c r="EN1" s="1059" t="s">
        <v>679</v>
      </c>
      <c r="EO1" s="1059" t="s">
        <v>680</v>
      </c>
      <c r="EP1" s="1059" t="s">
        <v>681</v>
      </c>
      <c r="EQ1" s="1059" t="s">
        <v>2189</v>
      </c>
      <c r="ER1" s="1059" t="s">
        <v>2190</v>
      </c>
      <c r="ES1" s="1059" t="s">
        <v>2191</v>
      </c>
      <c r="ET1" s="1059" t="s">
        <v>2192</v>
      </c>
      <c r="EU1" s="1059" t="s">
        <v>2193</v>
      </c>
      <c r="EV1" s="1059" t="s">
        <v>2194</v>
      </c>
      <c r="EW1" s="1059" t="s">
        <v>2180</v>
      </c>
      <c r="EX1" s="1059" t="s">
        <v>2181</v>
      </c>
      <c r="EY1" s="1059" t="s">
        <v>2182</v>
      </c>
      <c r="EZ1" s="1059" t="s">
        <v>2183</v>
      </c>
      <c r="FA1" s="1059" t="s">
        <v>2184</v>
      </c>
      <c r="FB1" s="1059" t="s">
        <v>2185</v>
      </c>
      <c r="FC1" s="1059" t="s">
        <v>2186</v>
      </c>
      <c r="FD1" s="1059" t="s">
        <v>2187</v>
      </c>
      <c r="FE1" s="1059" t="s">
        <v>2188</v>
      </c>
      <c r="FF1" s="1059" t="s">
        <v>2195</v>
      </c>
      <c r="FG1" s="1059" t="s">
        <v>2196</v>
      </c>
      <c r="FH1" s="1059" t="s">
        <v>2197</v>
      </c>
      <c r="FI1" s="1059" t="s">
        <v>2198</v>
      </c>
      <c r="FJ1" s="1059" t="s">
        <v>2199</v>
      </c>
      <c r="FK1" s="1059" t="s">
        <v>2200</v>
      </c>
      <c r="FL1" s="1059" t="s">
        <v>2201</v>
      </c>
      <c r="FM1" s="1059" t="s">
        <v>2202</v>
      </c>
      <c r="FN1" s="1059" t="s">
        <v>2203</v>
      </c>
      <c r="FO1" s="1059" t="s">
        <v>2204</v>
      </c>
      <c r="FP1" s="1059" t="s">
        <v>2205</v>
      </c>
      <c r="FQ1" s="1059" t="s">
        <v>2206</v>
      </c>
      <c r="FR1" s="1059" t="s">
        <v>2207</v>
      </c>
      <c r="FS1" s="1059" t="s">
        <v>2208</v>
      </c>
      <c r="FT1" s="1059" t="s">
        <v>2209</v>
      </c>
      <c r="FU1" s="1059" t="s">
        <v>2210</v>
      </c>
      <c r="FV1" s="1059" t="s">
        <v>2211</v>
      </c>
      <c r="FW1" s="1059" t="s">
        <v>2212</v>
      </c>
      <c r="FX1" s="1059" t="s">
        <v>2213</v>
      </c>
      <c r="FY1" s="1059" t="s">
        <v>2214</v>
      </c>
      <c r="FZ1" s="1059" t="s">
        <v>2215</v>
      </c>
      <c r="GA1" s="1059" t="s">
        <v>2216</v>
      </c>
      <c r="GB1" s="1059" t="s">
        <v>2217</v>
      </c>
      <c r="GC1" s="1059" t="s">
        <v>2218</v>
      </c>
      <c r="GD1" s="1059" t="s">
        <v>2219</v>
      </c>
      <c r="GE1" s="1059" t="s">
        <v>2220</v>
      </c>
      <c r="GF1" s="1059" t="s">
        <v>2221</v>
      </c>
      <c r="GG1" s="1059" t="s">
        <v>2222</v>
      </c>
      <c r="GH1" s="1059" t="s">
        <v>2223</v>
      </c>
      <c r="GI1" s="1059" t="s">
        <v>2224</v>
      </c>
      <c r="GJ1" s="1059" t="s">
        <v>2225</v>
      </c>
      <c r="GK1" s="1059" t="s">
        <v>2226</v>
      </c>
      <c r="GL1" s="1059" t="s">
        <v>2227</v>
      </c>
      <c r="GM1" s="1059" t="s">
        <v>2228</v>
      </c>
      <c r="GN1" s="1059" t="s">
        <v>2230</v>
      </c>
      <c r="GO1" s="1059" t="s">
        <v>2231</v>
      </c>
      <c r="GP1" s="1059" t="s">
        <v>2232</v>
      </c>
      <c r="GQ1" s="1059" t="s">
        <v>2233</v>
      </c>
      <c r="GR1" s="1059" t="s">
        <v>2234</v>
      </c>
      <c r="GS1" s="1059" t="s">
        <v>2235</v>
      </c>
      <c r="GT1" s="1059" t="s">
        <v>2236</v>
      </c>
      <c r="GU1" s="1059" t="s">
        <v>2237</v>
      </c>
      <c r="GV1" s="1059" t="s">
        <v>2238</v>
      </c>
      <c r="GW1" s="1059" t="s">
        <v>2239</v>
      </c>
      <c r="GX1" s="1059" t="s">
        <v>2240</v>
      </c>
      <c r="GY1" s="1059" t="s">
        <v>2241</v>
      </c>
      <c r="GZ1" s="1059" t="s">
        <v>2242</v>
      </c>
      <c r="HA1" s="1059" t="s">
        <v>2243</v>
      </c>
      <c r="HB1" s="1059" t="s">
        <v>2244</v>
      </c>
      <c r="HC1" s="1059" t="s">
        <v>2245</v>
      </c>
      <c r="HD1" s="1059" t="s">
        <v>2246</v>
      </c>
      <c r="HE1" s="1059" t="s">
        <v>2247</v>
      </c>
      <c r="HF1" s="1059" t="s">
        <v>2248</v>
      </c>
      <c r="HG1" s="1059" t="s">
        <v>2249</v>
      </c>
      <c r="HH1" s="1059" t="s">
        <v>2250</v>
      </c>
      <c r="HI1" s="1059" t="s">
        <v>2251</v>
      </c>
      <c r="HJ1" s="1059" t="s">
        <v>2252</v>
      </c>
      <c r="HK1" s="1059" t="s">
        <v>2253</v>
      </c>
      <c r="HL1" s="1059" t="s">
        <v>2254</v>
      </c>
      <c r="HM1" s="1059" t="s">
        <v>2255</v>
      </c>
      <c r="HN1" s="1059" t="s">
        <v>2256</v>
      </c>
      <c r="HO1" s="1059" t="s">
        <v>2257</v>
      </c>
      <c r="HP1" s="1059" t="s">
        <v>2258</v>
      </c>
      <c r="HQ1" s="1059" t="s">
        <v>2259</v>
      </c>
      <c r="HR1" s="1059" t="s">
        <v>2260</v>
      </c>
      <c r="HS1" s="1059" t="s">
        <v>2261</v>
      </c>
      <c r="HT1" s="1059" t="s">
        <v>2262</v>
      </c>
      <c r="HU1" s="1059" t="s">
        <v>2263</v>
      </c>
      <c r="HV1" s="1059" t="s">
        <v>2264</v>
      </c>
      <c r="HW1" s="1059" t="s">
        <v>2265</v>
      </c>
      <c r="HX1" s="1059" t="s">
        <v>2266</v>
      </c>
      <c r="HY1" s="1059" t="s">
        <v>2267</v>
      </c>
      <c r="HZ1" s="1059" t="s">
        <v>2268</v>
      </c>
      <c r="IA1" s="1059" t="s">
        <v>2269</v>
      </c>
      <c r="IB1" s="1059" t="s">
        <v>2270</v>
      </c>
      <c r="IC1" s="1059" t="s">
        <v>2271</v>
      </c>
      <c r="ID1" s="1059" t="s">
        <v>2272</v>
      </c>
      <c r="IE1" s="1059" t="s">
        <v>2273</v>
      </c>
      <c r="IF1" s="1059" t="s">
        <v>2274</v>
      </c>
      <c r="IG1" s="1059" t="s">
        <v>2275</v>
      </c>
      <c r="IH1" s="1059" t="s">
        <v>2276</v>
      </c>
      <c r="II1" s="1059" t="s">
        <v>2277</v>
      </c>
      <c r="IJ1" s="1059" t="s">
        <v>2278</v>
      </c>
      <c r="IK1" s="1059" t="s">
        <v>2279</v>
      </c>
      <c r="IL1" s="1059" t="s">
        <v>2280</v>
      </c>
      <c r="IM1" s="1059" t="s">
        <v>2281</v>
      </c>
      <c r="IN1" s="1059" t="s">
        <v>2282</v>
      </c>
      <c r="IO1" s="1059" t="s">
        <v>2283</v>
      </c>
      <c r="IP1" s="1059" t="s">
        <v>2284</v>
      </c>
      <c r="IQ1" s="1059" t="s">
        <v>2285</v>
      </c>
      <c r="IR1" s="1059" t="s">
        <v>2286</v>
      </c>
      <c r="IS1" s="1059" t="s">
        <v>2287</v>
      </c>
      <c r="IT1" s="1059" t="s">
        <v>2288</v>
      </c>
      <c r="IU1" s="1059" t="s">
        <v>2289</v>
      </c>
      <c r="IV1" s="1059" t="s">
        <v>2290</v>
      </c>
      <c r="IW1" s="1059" t="s">
        <v>2291</v>
      </c>
      <c r="IX1" s="1059" t="s">
        <v>2292</v>
      </c>
      <c r="IY1" s="1059" t="s">
        <v>2293</v>
      </c>
      <c r="IZ1" s="1059" t="s">
        <v>2294</v>
      </c>
      <c r="JA1" s="1059" t="s">
        <v>2295</v>
      </c>
      <c r="JB1" s="1059" t="s">
        <v>2296</v>
      </c>
      <c r="JC1" s="1059" t="s">
        <v>2297</v>
      </c>
      <c r="JD1" s="1059" t="s">
        <v>2298</v>
      </c>
      <c r="JE1" s="1059" t="s">
        <v>2299</v>
      </c>
      <c r="JF1" s="1059" t="s">
        <v>2300</v>
      </c>
      <c r="JG1" s="1059" t="s">
        <v>2301</v>
      </c>
      <c r="JH1" s="1059" t="s">
        <v>2302</v>
      </c>
      <c r="JI1" s="1059" t="s">
        <v>2303</v>
      </c>
      <c r="JJ1" s="1059" t="s">
        <v>2304</v>
      </c>
      <c r="JK1" s="1059" t="s">
        <v>2305</v>
      </c>
      <c r="JL1" s="1059" t="s">
        <v>2306</v>
      </c>
      <c r="JM1" s="1059" t="s">
        <v>2307</v>
      </c>
      <c r="JN1" s="1059" t="s">
        <v>2308</v>
      </c>
      <c r="JO1" s="1059" t="s">
        <v>2309</v>
      </c>
      <c r="JP1" s="1059" t="s">
        <v>2310</v>
      </c>
      <c r="JQ1" s="1059" t="s">
        <v>2311</v>
      </c>
      <c r="JR1" s="1059" t="s">
        <v>2312</v>
      </c>
      <c r="JS1" s="1059" t="s">
        <v>2313</v>
      </c>
      <c r="JT1" s="1059" t="s">
        <v>2314</v>
      </c>
      <c r="JU1" s="1059" t="s">
        <v>2315</v>
      </c>
      <c r="JV1" s="1059" t="s">
        <v>2316</v>
      </c>
      <c r="JW1" s="1059" t="s">
        <v>2317</v>
      </c>
      <c r="JX1" s="1059" t="s">
        <v>2318</v>
      </c>
      <c r="JY1" s="1059" t="s">
        <v>2319</v>
      </c>
      <c r="JZ1" s="1059" t="s">
        <v>2320</v>
      </c>
      <c r="KA1" s="1059" t="s">
        <v>2321</v>
      </c>
      <c r="KB1" s="1059" t="s">
        <v>2322</v>
      </c>
      <c r="KC1" s="1059" t="s">
        <v>2323</v>
      </c>
      <c r="KD1" s="1059" t="s">
        <v>2324</v>
      </c>
      <c r="KE1" s="1059" t="s">
        <v>2325</v>
      </c>
      <c r="KF1" s="1059" t="s">
        <v>2326</v>
      </c>
      <c r="KG1" s="1059" t="s">
        <v>2327</v>
      </c>
      <c r="KH1" s="1059" t="s">
        <v>793</v>
      </c>
      <c r="KI1" s="1059" t="s">
        <v>794</v>
      </c>
      <c r="KJ1" s="1059" t="s">
        <v>795</v>
      </c>
      <c r="KK1" s="1059" t="s">
        <v>796</v>
      </c>
      <c r="KL1" s="1059" t="s">
        <v>797</v>
      </c>
      <c r="KM1" s="1059" t="s">
        <v>798</v>
      </c>
      <c r="KN1" s="1059" t="s">
        <v>799</v>
      </c>
      <c r="KO1" s="1059" t="s">
        <v>800</v>
      </c>
      <c r="KP1" s="1059" t="s">
        <v>801</v>
      </c>
      <c r="KQ1" s="1059" t="s">
        <v>802</v>
      </c>
      <c r="KR1" s="1059" t="s">
        <v>803</v>
      </c>
      <c r="KS1" s="1059" t="s">
        <v>804</v>
      </c>
      <c r="KT1" s="1059" t="s">
        <v>805</v>
      </c>
      <c r="KU1" s="1059" t="s">
        <v>806</v>
      </c>
      <c r="KV1" s="1059" t="s">
        <v>807</v>
      </c>
      <c r="KW1" s="1059" t="s">
        <v>808</v>
      </c>
      <c r="KX1" s="1059" t="s">
        <v>809</v>
      </c>
      <c r="KY1" s="1059"/>
      <c r="KZ1" s="1059"/>
      <c r="LA1" s="1059"/>
      <c r="LB1" s="1059" t="s">
        <v>810</v>
      </c>
      <c r="LC1" s="1059" t="s">
        <v>811</v>
      </c>
      <c r="LD1" s="1059" t="s">
        <v>812</v>
      </c>
      <c r="LE1" s="1059" t="s">
        <v>813</v>
      </c>
      <c r="LF1" s="1059" t="s">
        <v>814</v>
      </c>
      <c r="LG1" s="1059" t="s">
        <v>815</v>
      </c>
      <c r="LH1" s="1059" t="s">
        <v>816</v>
      </c>
      <c r="LI1" s="1059" t="s">
        <v>817</v>
      </c>
      <c r="LJ1" s="1059" t="s">
        <v>818</v>
      </c>
      <c r="LK1" s="1059" t="s">
        <v>819</v>
      </c>
      <c r="LL1" s="1059" t="s">
        <v>820</v>
      </c>
      <c r="LM1" s="1059" t="s">
        <v>821</v>
      </c>
      <c r="LN1" s="1059" t="s">
        <v>822</v>
      </c>
      <c r="LO1" s="1059" t="s">
        <v>823</v>
      </c>
      <c r="LP1" s="1059" t="s">
        <v>824</v>
      </c>
      <c r="LQ1" s="1059" t="s">
        <v>825</v>
      </c>
      <c r="LR1" s="1059" t="s">
        <v>826</v>
      </c>
      <c r="LS1" s="1059" t="s">
        <v>827</v>
      </c>
      <c r="LT1" s="1059" t="s">
        <v>828</v>
      </c>
      <c r="LU1" s="1059" t="s">
        <v>829</v>
      </c>
      <c r="LV1" s="1059" t="s">
        <v>830</v>
      </c>
      <c r="LW1" s="1059" t="s">
        <v>831</v>
      </c>
      <c r="LX1" s="1059" t="s">
        <v>832</v>
      </c>
      <c r="LY1" s="1059" t="s">
        <v>833</v>
      </c>
      <c r="LZ1" s="1059" t="s">
        <v>834</v>
      </c>
      <c r="MA1" s="1059" t="s">
        <v>835</v>
      </c>
      <c r="MB1" s="1059" t="s">
        <v>836</v>
      </c>
      <c r="MC1" s="1059" t="s">
        <v>837</v>
      </c>
      <c r="MD1" s="1059" t="s">
        <v>838</v>
      </c>
      <c r="ME1" s="1059" t="s">
        <v>839</v>
      </c>
      <c r="MF1" s="1059" t="s">
        <v>840</v>
      </c>
      <c r="MG1" s="1059" t="s">
        <v>841</v>
      </c>
      <c r="MH1" s="1059" t="s">
        <v>842</v>
      </c>
      <c r="MN1" s="1059" t="s">
        <v>817</v>
      </c>
      <c r="MP1" s="654"/>
    </row>
    <row ht="14.25" hidden="1" r="2" spans="1:392" s="1003" customFormat="1">
      <c r="A2" s="1003">
        <f>SUBTOTAL(2,A15:A3562)</f>
        <v>0</v>
      </c>
      <c r="H2" s="1003">
        <f>SUBTOTAL(3,H15:H15)</f>
        <v>1</v>
      </c>
      <c r="I2" s="1003">
        <f>SUBTOTAL(2,I15:I3551)</f>
        <v>1</v>
      </c>
      <c r="J2" s="1003">
        <f>SUBTOTAL(2,J15:J3551)</f>
        <v>0</v>
      </c>
      <c r="K2" s="1004">
        <f>SUBTOTAL(9,K15:K15)</f>
        <v>22</v>
      </c>
      <c r="L2" s="1004">
        <v>4</v>
      </c>
      <c r="M2" s="1004">
        <v>9</v>
      </c>
      <c r="N2" s="1004">
        <v>3</v>
      </c>
      <c r="O2" s="1004">
        <v>4</v>
      </c>
      <c r="P2" s="1004">
        <v>1</v>
      </c>
      <c r="Q2" s="1004">
        <v>1</v>
      </c>
      <c r="R2" s="1004">
        <v>2</v>
      </c>
      <c r="S2" s="1004">
        <v>2</v>
      </c>
      <c r="T2" s="1004">
        <f>SUBTOTAL(9,T15:T15)</f>
        <v>10</v>
      </c>
      <c r="U2" s="1004">
        <f>SUBTOTAL(9,U15:U15)</f>
        <v>1</v>
      </c>
      <c r="V2" s="1004">
        <v>2</v>
      </c>
      <c r="W2" s="1004">
        <v>1</v>
      </c>
      <c r="X2" s="1004">
        <v>1</v>
      </c>
      <c r="Y2" s="1004">
        <v>0</v>
      </c>
      <c r="Z2" s="1004">
        <v>2</v>
      </c>
      <c r="AA2" s="1004">
        <v>2</v>
      </c>
      <c r="AB2" s="1004">
        <v>0</v>
      </c>
      <c r="AC2" s="1004">
        <v>1</v>
      </c>
      <c r="AD2" s="1004">
        <v>0</v>
      </c>
      <c r="AE2" s="1004"/>
      <c r="AF2" s="1004">
        <f>SUBTOTAL(9,AF15:AF3551)</f>
        <v>38346</v>
      </c>
      <c r="AG2" s="1004">
        <v>20714</v>
      </c>
      <c r="AH2" s="1004">
        <v>16569</v>
      </c>
      <c r="AI2" s="1004">
        <v>0</v>
      </c>
      <c r="AJ2" s="1004">
        <v>1403</v>
      </c>
      <c r="AK2" s="1004">
        <v>1515</v>
      </c>
      <c r="AL2" s="1004">
        <v>813</v>
      </c>
      <c r="AM2" s="1004">
        <v>414</v>
      </c>
      <c r="AN2" s="1004">
        <v>12468</v>
      </c>
      <c r="AO2" s="1004">
        <v>1840</v>
      </c>
      <c r="AP2" s="1004">
        <v>4925</v>
      </c>
      <c r="AQ2" s="1004">
        <v>869</v>
      </c>
      <c r="AR2" s="1004">
        <v>2034</v>
      </c>
      <c r="AS2" s="1004">
        <v>1153</v>
      </c>
      <c r="AT2" s="1004">
        <v>1647</v>
      </c>
      <c r="AU2" s="1004">
        <v>4014</v>
      </c>
      <c r="AV2" s="1004">
        <v>3144</v>
      </c>
      <c r="AW2" s="1004">
        <v>120</v>
      </c>
      <c r="AX2" s="1004">
        <v>140</v>
      </c>
      <c r="AY2" s="1004">
        <v>130</v>
      </c>
      <c r="AZ2" s="1004">
        <v>150</v>
      </c>
      <c r="BA2" s="1004">
        <v>170</v>
      </c>
      <c r="BB2" s="1004">
        <v>160</v>
      </c>
      <c r="BC2" s="1004">
        <v>1150</v>
      </c>
      <c r="BD2" s="1004">
        <v>430</v>
      </c>
      <c r="BE2" s="1004">
        <v>0</v>
      </c>
      <c r="BF2" s="1004">
        <v>230</v>
      </c>
      <c r="BG2" s="1004">
        <v>240</v>
      </c>
      <c r="BH2" s="1004">
        <v>250</v>
      </c>
      <c r="BI2" s="1004">
        <v>27482</v>
      </c>
      <c r="BJ2" s="1004">
        <v>16268</v>
      </c>
      <c r="BK2" s="1004">
        <v>14014</v>
      </c>
      <c r="BL2" s="1004">
        <v>0</v>
      </c>
      <c r="BM2" s="1004">
        <f>SUBTOTAL(9,BM15:BM3551)</f>
        <v>491</v>
      </c>
      <c r="BN2" s="1004">
        <v>536</v>
      </c>
      <c r="BO2" s="1004">
        <v>813</v>
      </c>
      <c r="BP2" s="1004">
        <v>414</v>
      </c>
      <c r="BQ2" s="1004">
        <f>SUBTOTAL(9,BQ15:BQ3551)</f>
        <v>8180</v>
      </c>
      <c r="BR2" s="1004">
        <f>SUBTOTAL(9,BR15:BR3551)</f>
        <v>1840</v>
      </c>
      <c r="BS2" s="1004">
        <v>1233</v>
      </c>
      <c r="BT2" s="1004">
        <v>869</v>
      </c>
      <c r="BU2" s="1004">
        <v>1477</v>
      </c>
      <c r="BV2" s="1004">
        <v>1114</v>
      </c>
      <c r="BW2" s="1004">
        <v>1647</v>
      </c>
      <c r="BX2" s="1004">
        <v>3034</v>
      </c>
      <c r="BY2" s="1004">
        <v>3034</v>
      </c>
      <c r="BZ2" s="1004">
        <v>0</v>
      </c>
      <c r="CA2" s="1004">
        <v>0</v>
      </c>
      <c r="CB2" s="1004">
        <v>0</v>
      </c>
      <c r="CC2" s="1004">
        <v>0</v>
      </c>
      <c r="CD2" s="1004">
        <v>0</v>
      </c>
      <c r="CE2" s="1004">
        <v>0</v>
      </c>
      <c r="CF2" s="1004">
        <v>0</v>
      </c>
      <c r="CG2" s="1004">
        <v>0</v>
      </c>
      <c r="CH2" s="1004">
        <v>0</v>
      </c>
      <c r="CI2" s="1004">
        <v>0</v>
      </c>
      <c r="CJ2" s="1004">
        <v>0</v>
      </c>
      <c r="CK2" s="1004">
        <v>0</v>
      </c>
      <c r="CL2" s="1004">
        <v>0</v>
      </c>
      <c r="CM2" s="1004">
        <v>10864</v>
      </c>
      <c r="CN2" s="1004">
        <v>4446</v>
      </c>
      <c r="CO2" s="1004">
        <v>2555</v>
      </c>
      <c r="CP2" s="1004">
        <v>0</v>
      </c>
      <c r="CQ2" s="1004">
        <v>912</v>
      </c>
      <c r="CR2" s="1004">
        <f>SUBTOTAL(9,CR15:CR3551)</f>
        <v>979</v>
      </c>
      <c r="CS2" s="1004">
        <v>0</v>
      </c>
      <c r="CT2" s="1004">
        <v>0</v>
      </c>
      <c r="CU2" s="1004">
        <v>4288</v>
      </c>
      <c r="CV2" s="1004">
        <v>0</v>
      </c>
      <c r="CW2" s="1004">
        <v>3692</v>
      </c>
      <c r="CX2" s="1004">
        <v>0</v>
      </c>
      <c r="CY2" s="1004">
        <v>557</v>
      </c>
      <c r="CZ2" s="1004">
        <v>39</v>
      </c>
      <c r="DA2" s="1004">
        <v>0</v>
      </c>
      <c r="DB2" s="1004">
        <v>980</v>
      </c>
      <c r="DC2" s="1004">
        <v>110</v>
      </c>
      <c r="DD2" s="1004">
        <v>120</v>
      </c>
      <c r="DE2" s="1004">
        <v>140</v>
      </c>
      <c r="DF2" s="1004">
        <v>130</v>
      </c>
      <c r="DG2" s="1004">
        <v>150</v>
      </c>
      <c r="DH2" s="1004">
        <v>170</v>
      </c>
      <c r="DI2" s="1004">
        <v>160</v>
      </c>
      <c r="DJ2" s="1004">
        <v>1150</v>
      </c>
      <c r="DK2" s="1004">
        <v>430</v>
      </c>
      <c r="DL2" s="1004">
        <v>0</v>
      </c>
      <c r="DM2" s="1004">
        <v>230</v>
      </c>
      <c r="DN2" s="1004">
        <v>240</v>
      </c>
      <c r="DO2" s="1004">
        <v>250</v>
      </c>
      <c r="DP2" s="1004">
        <v>369019</v>
      </c>
      <c r="DQ2" s="1004">
        <v>0</v>
      </c>
      <c r="DR2" s="1004">
        <v>0</v>
      </c>
      <c r="DS2" s="1004">
        <v>0</v>
      </c>
      <c r="DT2" s="1004">
        <v>0</v>
      </c>
      <c r="DU2" s="1004">
        <v>0</v>
      </c>
      <c r="DV2" s="1004">
        <v>0</v>
      </c>
      <c r="DW2" s="1004">
        <f>SUBTOTAL(3,DW15:DW3551)</f>
        <v>0</v>
      </c>
      <c r="DX2" s="1004">
        <f>SUBTOTAL(9,DX15:DX3551)</f>
        <v>0</v>
      </c>
      <c r="DY2" s="1004">
        <v>0</v>
      </c>
      <c r="DZ2" s="1004">
        <v>0</v>
      </c>
      <c r="EA2" s="1004">
        <v>0</v>
      </c>
      <c r="EB2" s="1004">
        <v>0</v>
      </c>
      <c r="EC2" s="1004">
        <v>0</v>
      </c>
      <c r="ED2" s="1004">
        <v>0</v>
      </c>
      <c r="EE2" s="1004">
        <v>0</v>
      </c>
      <c r="EF2" s="1004">
        <v>0</v>
      </c>
      <c r="EG2" s="1004">
        <v>0</v>
      </c>
      <c r="EH2" s="1004">
        <v>0</v>
      </c>
      <c r="EI2" s="1004">
        <v>0</v>
      </c>
      <c r="EJ2" s="1004">
        <v>0</v>
      </c>
      <c r="EK2" s="1004">
        <v>1</v>
      </c>
      <c r="EL2" s="1004">
        <v>2140</v>
      </c>
      <c r="EM2" s="1004">
        <v>907</v>
      </c>
      <c r="EN2" s="1004">
        <v>1233</v>
      </c>
      <c r="EO2" s="1004">
        <v>21400</v>
      </c>
      <c r="EP2" s="1004">
        <v>0</v>
      </c>
      <c r="EQ2" s="1004">
        <f>SUBTOTAL(9,EQ15:EQ3551)</f>
        <v>0</v>
      </c>
      <c r="ER2" s="1004">
        <f>SUBTOTAL(9,ER15:ER3551)</f>
        <v>0</v>
      </c>
      <c r="ES2" s="1004">
        <f>SUBTOTAL(9,ES15:ES3551)</f>
        <v>0</v>
      </c>
      <c r="ET2" s="1004">
        <v>0</v>
      </c>
      <c r="EU2" s="1004">
        <v>0</v>
      </c>
      <c r="EV2" s="1004">
        <v>0</v>
      </c>
      <c r="EW2" s="1004">
        <f>SUBTOTAL(3,EW15:EW3551)</f>
        <v>1</v>
      </c>
      <c r="EX2" s="1004">
        <v>1</v>
      </c>
      <c r="EY2" s="1004">
        <v>0</v>
      </c>
      <c r="EZ2" s="1004">
        <v>1</v>
      </c>
      <c r="FA2" s="1004">
        <v>1</v>
      </c>
      <c r="FB2" s="1004">
        <v>0</v>
      </c>
      <c r="FC2" s="1004">
        <v>1</v>
      </c>
      <c r="FD2" s="1004">
        <v>1</v>
      </c>
      <c r="FE2" s="1004">
        <v>0</v>
      </c>
      <c r="FF2" s="1004">
        <f>SUBTOTAL(9,FF15:FF3551)</f>
        <v>1</v>
      </c>
      <c r="FG2" s="1004">
        <v>738</v>
      </c>
      <c r="FH2" s="1004">
        <v>738</v>
      </c>
      <c r="FI2" s="1004">
        <v>0</v>
      </c>
      <c r="FJ2" s="1004">
        <v>4428</v>
      </c>
      <c r="FK2" s="1004">
        <v>0</v>
      </c>
      <c r="FL2" s="1004">
        <v>0</v>
      </c>
      <c r="FM2" s="1004">
        <v>0</v>
      </c>
      <c r="FN2" s="1004">
        <v>0</v>
      </c>
      <c r="FO2" s="1004">
        <v>0</v>
      </c>
      <c r="FP2" s="1004">
        <v>0</v>
      </c>
      <c r="FQ2" s="1004">
        <v>0</v>
      </c>
      <c r="FR2" s="1004">
        <v>0</v>
      </c>
      <c r="FS2" s="1004">
        <v>0</v>
      </c>
      <c r="FT2" s="1004">
        <v>0</v>
      </c>
      <c r="FU2" s="1004">
        <f>SUBTOTAL(3,FU15:FU3551)</f>
        <v>0</v>
      </c>
      <c r="FV2" s="1004">
        <f>SUBTOTAL(9,FV15:FV3551)</f>
        <v>0</v>
      </c>
      <c r="FW2" s="1004">
        <v>0</v>
      </c>
      <c r="FX2" s="1004">
        <v>0</v>
      </c>
      <c r="FY2" s="1004">
        <v>0</v>
      </c>
      <c r="FZ2" s="1004">
        <v>0</v>
      </c>
      <c r="GA2" s="1004">
        <v>0</v>
      </c>
      <c r="GB2" s="1004">
        <v>0</v>
      </c>
      <c r="GC2" s="1004">
        <v>0</v>
      </c>
      <c r="GD2" s="1004">
        <v>0</v>
      </c>
      <c r="GE2" s="1004">
        <v>0</v>
      </c>
      <c r="GF2" s="1004">
        <v>0</v>
      </c>
      <c r="GG2" s="1004">
        <f>SUBTOTAL(3,GG15:GG3551)</f>
        <v>0</v>
      </c>
      <c r="GH2" s="1004">
        <f>SUBTOTAL(9,GH15:GH3551)</f>
        <v>0</v>
      </c>
      <c r="GI2" s="1004">
        <v>0</v>
      </c>
      <c r="GJ2" s="1004">
        <v>0</v>
      </c>
      <c r="GK2" s="1004">
        <v>0</v>
      </c>
      <c r="GL2" s="1004">
        <f>SUBTOTAL(9,GL15:GL3551)</f>
        <v>2</v>
      </c>
      <c r="GM2" s="1004">
        <v>0</v>
      </c>
      <c r="GN2" s="1004">
        <v>0</v>
      </c>
      <c r="GO2" s="1004">
        <v>0</v>
      </c>
      <c r="GP2" s="1004">
        <v>0</v>
      </c>
      <c r="GQ2" s="1004">
        <v>0</v>
      </c>
      <c r="GR2" s="1004">
        <v>0</v>
      </c>
      <c r="GS2" s="1004">
        <v>0</v>
      </c>
      <c r="GT2" s="1004">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v>
      </c>
      <c r="HR2" s="1004">
        <f>SUBTOTAL(9,HR15:HR3551)</f>
        <v>200000</v>
      </c>
      <c r="HS2" s="1004">
        <v>0</v>
      </c>
      <c r="HT2" s="1004">
        <v>394847</v>
      </c>
      <c r="HU2" s="1004">
        <v>0</v>
      </c>
      <c r="HV2" s="1004">
        <v>4000000</v>
      </c>
      <c r="HW2" s="1004">
        <v>300000</v>
      </c>
      <c r="HX2" s="1004">
        <v>30000</v>
      </c>
      <c r="HY2" s="1004">
        <v>1000000</v>
      </c>
      <c r="HZ2" s="1004">
        <v>800000</v>
      </c>
      <c r="IA2" s="1004">
        <v>500000</v>
      </c>
      <c r="IB2" s="1004">
        <v>500000</v>
      </c>
      <c r="IC2" s="1004">
        <v>600000</v>
      </c>
      <c r="ID2" s="1004">
        <v>30000</v>
      </c>
      <c r="IE2" s="1004">
        <v>20000</v>
      </c>
      <c r="IF2" s="1004">
        <v>100000</v>
      </c>
      <c r="IG2" s="1004">
        <v>20000</v>
      </c>
      <c r="IH2" s="1004">
        <v>100000</v>
      </c>
      <c r="II2" s="1004">
        <v>0</v>
      </c>
      <c r="IJ2" s="1032">
        <v>0</v>
      </c>
      <c r="IK2" s="1004">
        <v>0</v>
      </c>
      <c r="IL2" s="1003">
        <f>COUNTIF(IL15:IL3551,"&gt;0")</f>
        <v>1</v>
      </c>
      <c r="IM2" s="1004">
        <f>SUBTOTAL(9,IM15:IM3551)</f>
        <v>1</v>
      </c>
      <c r="IN2" s="1004">
        <v>1</v>
      </c>
      <c r="IO2" s="1039">
        <v>0</v>
      </c>
      <c r="IP2" s="1004">
        <v>0</v>
      </c>
      <c r="IQ2" s="1004">
        <v>0</v>
      </c>
      <c r="IR2" s="1004">
        <v>0</v>
      </c>
      <c r="IS2" s="1004">
        <v>0</v>
      </c>
      <c r="IT2" s="1004">
        <v>0</v>
      </c>
      <c r="IU2" s="1004">
        <v>0</v>
      </c>
      <c r="IV2" s="1039">
        <v>0</v>
      </c>
      <c r="IW2" s="1003">
        <f>COUNTIF(IW15:IW3551,"&gt;0")</f>
        <v>1</v>
      </c>
      <c r="IX2" s="1004">
        <f>SUBTOTAL(9,IX15:IX3551)</f>
        <v>1</v>
      </c>
      <c r="IY2" s="1004">
        <f>SUBTOTAL(9,IY15:IY3551)</f>
        <v>1</v>
      </c>
      <c r="IZ2" s="1004">
        <f>SUBTOTAL(9,IZ15:IZ3551)</f>
        <v>1</v>
      </c>
      <c r="JA2" s="1003">
        <f>COUNTIF(JA15:JA3551,"&gt;0")</f>
        <v>1</v>
      </c>
      <c r="JB2" s="1004">
        <f>SUBTOTAL(9,JB15:JB3551)</f>
        <v>1</v>
      </c>
      <c r="JC2" s="1004">
        <v>0</v>
      </c>
      <c r="JD2" s="1004">
        <v>0</v>
      </c>
      <c r="JE2" s="1004">
        <v>1</v>
      </c>
      <c r="JF2" s="1004">
        <v>0</v>
      </c>
      <c r="JG2" s="1004">
        <v>0</v>
      </c>
      <c r="JH2" s="1004">
        <v>1</v>
      </c>
      <c r="JI2" s="1004">
        <v>0</v>
      </c>
      <c r="JJ2" s="1039">
        <v>1</v>
      </c>
      <c r="JK2" s="1004">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SUBTOTAL(9,JS15:JS3551)</f>
        <v>1</v>
      </c>
      <c r="JT2" s="1004">
        <v>0</v>
      </c>
      <c r="JU2" s="1004">
        <v>0</v>
      </c>
      <c r="JV2" s="1004">
        <v>0</v>
      </c>
      <c r="JW2" s="1004">
        <v>0</v>
      </c>
      <c r="JX2" s="1004">
        <v>0</v>
      </c>
      <c r="JY2" s="1004">
        <v>0</v>
      </c>
      <c r="JZ2" s="1004">
        <v>1</v>
      </c>
      <c r="KA2" s="1004">
        <v>0</v>
      </c>
      <c r="KB2" s="1004">
        <v>0</v>
      </c>
      <c r="KC2" s="1004">
        <f>SUBTOTAL(3,KC15:KC3551)</f>
        <v>1</v>
      </c>
      <c r="KD2" s="1003">
        <f>COUNTIF(KD15:KD3551,"&gt;0")</f>
        <v>0</v>
      </c>
      <c r="KE2" s="1003">
        <f>COUNTIF(KE15:KE3551,"&gt;0")</f>
        <v>1</v>
      </c>
      <c r="KF2" s="1003">
        <f>COUNTIF(KF15:KF3551,"&gt;0")</f>
        <v>1</v>
      </c>
      <c r="KG2" s="1003">
        <f>COUNTIF(KG15:KG3551,"&gt;0")</f>
        <v>1</v>
      </c>
      <c r="KH2" s="1004">
        <f>SUBTOTAL(9,KH15:KH3551)</f>
        <v>0</v>
      </c>
      <c r="KI2" s="1004">
        <v>3</v>
      </c>
      <c r="KJ2" s="915">
        <v>400.36</v>
      </c>
      <c r="KK2" s="1004">
        <v>1</v>
      </c>
      <c r="KL2" s="1004">
        <v>1</v>
      </c>
      <c r="KM2" s="1004">
        <v>0</v>
      </c>
      <c r="KN2" s="1004">
        <v>1</v>
      </c>
      <c r="KO2" s="1004">
        <v>0</v>
      </c>
      <c r="KP2" s="1004">
        <v>1</v>
      </c>
      <c r="KQ2" s="1004">
        <f>SUBTOTAL(9,KQ15:KQ3551)</f>
        <v>0</v>
      </c>
      <c r="KR2" s="1004">
        <f>SUBTOTAL(3,KR15:KR3551)</f>
        <v>1</v>
      </c>
      <c r="KS2" s="1004">
        <v>1</v>
      </c>
      <c r="KT2" s="1004">
        <v>0</v>
      </c>
      <c r="KU2" s="1004">
        <v>0</v>
      </c>
      <c r="KV2" s="1004">
        <v>0</v>
      </c>
      <c r="KW2" s="1004">
        <v>1</v>
      </c>
      <c r="KX2" s="1004">
        <v>1</v>
      </c>
      <c r="KY2" s="1004"/>
      <c r="KZ2" s="1004"/>
      <c r="LA2" s="1004"/>
      <c r="LB2" s="1004">
        <v>0</v>
      </c>
      <c r="LC2" s="1004">
        <f>SUBTOTAL(3,LC15:LC3551)</f>
        <v>1</v>
      </c>
      <c r="LD2" s="1004">
        <f>SUBTOTAL(9,LD15:LD3551)</f>
        <v>1</v>
      </c>
      <c r="LE2" s="1004">
        <v>1</v>
      </c>
      <c r="LF2" s="1004">
        <v>0</v>
      </c>
      <c r="LG2" s="1004">
        <v>0</v>
      </c>
      <c r="LH2" s="1004">
        <f>SUBTOTAL(9,LH15:LH3551)</f>
        <v>0</v>
      </c>
      <c r="LI2" s="1004">
        <v>0</v>
      </c>
      <c r="LJ2" s="1004">
        <v>0</v>
      </c>
      <c r="LK2" s="1004">
        <v>1</v>
      </c>
      <c r="LL2" s="1004">
        <v>0</v>
      </c>
      <c r="LM2" s="1004">
        <v>0</v>
      </c>
      <c r="LN2" s="1004">
        <v>0</v>
      </c>
      <c r="LO2" s="1004">
        <v>0</v>
      </c>
      <c r="LP2" s="1004">
        <v>0</v>
      </c>
      <c r="LQ2" s="1004">
        <f>SUBTOTAL(3,LQ15:LQ3551)</f>
        <v>1</v>
      </c>
      <c r="LR2" s="1004">
        <f>SUBTOTAL(9,LR15:LR3551)</f>
        <v>3</v>
      </c>
      <c r="LS2" s="1004">
        <v>397.66</v>
      </c>
      <c r="LT2" s="1004">
        <v>0</v>
      </c>
      <c r="LU2" s="1004">
        <v>1</v>
      </c>
      <c r="LV2" s="1004">
        <v>0</v>
      </c>
      <c r="LW2" s="1004">
        <v>1</v>
      </c>
      <c r="LX2" s="1004">
        <v>0</v>
      </c>
      <c r="LY2" s="1004">
        <f>SUBTOTAL(3,LY15:LY3551)</f>
        <v>1</v>
      </c>
      <c r="LZ2" s="1004">
        <f>SUBTOTAL(9,LZ15:LZ3551)</f>
        <v>1</v>
      </c>
      <c r="MA2" s="1004">
        <v>0</v>
      </c>
      <c r="MB2" s="1004">
        <v>1</v>
      </c>
      <c r="MC2" s="1004">
        <v>0</v>
      </c>
      <c r="MD2" s="1004">
        <v>1</v>
      </c>
      <c r="ME2" s="1004">
        <v>1</v>
      </c>
      <c r="MF2" s="1004">
        <v>1</v>
      </c>
      <c r="MG2" s="1004">
        <f>SUBTOTAL(3,MG15:MG3551)</f>
        <v>1</v>
      </c>
      <c r="MH2" s="1004">
        <f>SUBTOTAL(3,MH15:MH3551)</f>
        <v>1</v>
      </c>
      <c r="MN2" s="1004">
        <f>SUBTOTAL(9,MN15:MN3551)</f>
        <v>0</v>
      </c>
    </row>
    <row ht="6.6" customHeight="1" r="3" spans="1:392" s="1003" customForma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ht="24" customHeight="1" r="4" spans="1:392" s="979" customFormat="1">
      <c r="A4" s="2532" t="s">
        <v>466</v>
      </c>
      <c r="B4" s="2533"/>
      <c r="C4" s="2533"/>
      <c r="D4" s="2533"/>
      <c r="E4" s="2533"/>
      <c r="F4" s="2533"/>
      <c r="G4" s="2533"/>
      <c r="H4" s="2533"/>
      <c r="I4" s="2533"/>
      <c r="J4" s="2533"/>
      <c r="K4" s="2549" t="s">
        <v>467</v>
      </c>
      <c r="L4" s="2550"/>
      <c r="M4" s="2550"/>
      <c r="N4" s="2550"/>
      <c r="O4" s="2550"/>
      <c r="P4" s="2550"/>
      <c r="Q4" s="2550"/>
      <c r="R4" s="2550"/>
      <c r="S4" s="2550"/>
      <c r="T4" s="2550"/>
      <c r="U4" s="2551"/>
      <c r="V4" s="2551"/>
      <c r="W4" s="2551"/>
      <c r="X4" s="2551"/>
      <c r="Y4" s="2551"/>
      <c r="Z4" s="2551"/>
      <c r="AA4" s="2551"/>
      <c r="AB4" s="2551"/>
      <c r="AC4" s="2551"/>
      <c r="AD4" s="2551"/>
      <c r="AE4" s="981" t="s">
        <v>608</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682</v>
      </c>
      <c r="EL4" s="1080"/>
      <c r="EM4" s="1080"/>
      <c r="EN4" s="1080"/>
      <c r="EO4" s="1080"/>
      <c r="EP4" s="1067"/>
      <c r="EQ4" s="1067"/>
      <c r="ER4" s="1067"/>
      <c r="ES4" s="1067"/>
      <c r="ET4" s="1067"/>
      <c r="EU4" s="1067"/>
      <c r="EV4" s="1067"/>
      <c r="EW4" s="2533"/>
      <c r="EX4" s="2533"/>
      <c r="EY4" s="2533"/>
      <c r="EZ4" s="2533"/>
      <c r="FA4" s="2533"/>
      <c r="FB4" s="2533"/>
      <c r="FC4" s="2533"/>
      <c r="FD4" s="2533"/>
      <c r="FE4" s="2533"/>
      <c r="FF4" s="2533"/>
      <c r="FG4" s="2533"/>
      <c r="FH4" s="2533"/>
      <c r="FI4" s="2533"/>
      <c r="FJ4" s="2533"/>
      <c r="FK4" s="2533"/>
      <c r="FL4" s="2552"/>
      <c r="FM4" s="2552"/>
      <c r="FN4" s="2552"/>
      <c r="FO4" s="2552"/>
      <c r="FP4" s="2552"/>
      <c r="FQ4" s="2552"/>
      <c r="FR4" s="2552"/>
      <c r="FS4" s="2552"/>
      <c r="FT4" s="2552"/>
      <c r="FU4" s="2552"/>
      <c r="FV4" s="2552"/>
      <c r="FW4" s="2552"/>
      <c r="FX4" s="2552"/>
      <c r="FY4" s="2552"/>
      <c r="FZ4" s="2552"/>
      <c r="GA4" s="2552"/>
      <c r="GB4" s="2552"/>
      <c r="GC4" s="2552"/>
      <c r="GD4" s="2552"/>
      <c r="GE4" s="2552"/>
      <c r="GF4" s="2552"/>
      <c r="GG4" s="2552"/>
      <c r="GH4" s="2552"/>
      <c r="GI4" s="2552"/>
      <c r="GJ4" s="2552"/>
      <c r="GK4" s="2552"/>
      <c r="GL4" s="2552"/>
      <c r="GM4" s="2552"/>
      <c r="GN4" s="2552"/>
      <c r="GO4" s="2552"/>
      <c r="GP4" s="2552"/>
      <c r="GQ4" s="2552"/>
      <c r="GR4" s="2552"/>
      <c r="GS4" s="2552"/>
      <c r="GT4" s="2552"/>
      <c r="GU4" s="2552"/>
      <c r="GV4" s="2552"/>
      <c r="GW4" s="2552"/>
      <c r="GX4" s="2552"/>
      <c r="GY4" s="2552"/>
      <c r="GZ4" s="2552"/>
      <c r="HA4" s="2552"/>
      <c r="HB4" s="2552"/>
      <c r="HC4" s="2552"/>
      <c r="HD4" s="2552"/>
      <c r="HE4" s="2552"/>
      <c r="HF4" s="2552"/>
      <c r="HG4" s="2552"/>
      <c r="HH4" s="2552"/>
      <c r="HI4" s="2552"/>
      <c r="HJ4" s="2552"/>
      <c r="HK4" s="2552"/>
      <c r="HL4" s="2549" t="s">
        <v>728</v>
      </c>
      <c r="HM4" s="2550"/>
      <c r="HN4" s="2550"/>
      <c r="HO4" s="2550"/>
      <c r="HP4" s="2550"/>
      <c r="HQ4" s="2550"/>
      <c r="HR4" s="2550"/>
      <c r="HS4" s="2550"/>
      <c r="HT4" s="2550"/>
      <c r="HU4" s="2550"/>
      <c r="HV4" s="2550"/>
      <c r="HW4" s="2550"/>
      <c r="HX4" s="2550"/>
      <c r="HY4" s="2550"/>
      <c r="HZ4" s="2550"/>
      <c r="IA4" s="2550"/>
      <c r="IB4" s="2550"/>
      <c r="IC4" s="2550"/>
      <c r="ID4" s="2550"/>
      <c r="IE4" s="2550"/>
      <c r="IF4" s="2550"/>
      <c r="IG4" s="2550"/>
      <c r="IH4" s="2550"/>
      <c r="II4" s="2550"/>
      <c r="IJ4" s="2550"/>
      <c r="IK4" s="2550"/>
      <c r="IL4" s="2553" t="s">
        <v>755</v>
      </c>
      <c r="IM4" s="2554"/>
      <c r="IN4" s="2554"/>
      <c r="IO4" s="2554"/>
      <c r="IP4" s="2554"/>
      <c r="IQ4" s="2554"/>
      <c r="IR4" s="2554"/>
      <c r="IS4" s="2554"/>
      <c r="IT4" s="2554"/>
      <c r="IU4" s="2554"/>
      <c r="IV4" s="2554"/>
      <c r="IW4" s="2554"/>
      <c r="IX4" s="2554"/>
      <c r="IY4" s="2554"/>
      <c r="IZ4" s="2554"/>
      <c r="JA4" s="2554"/>
      <c r="JB4" s="2554"/>
      <c r="JC4" s="2554"/>
      <c r="JD4" s="2554"/>
      <c r="JE4" s="2554"/>
      <c r="JF4" s="2554"/>
      <c r="JG4" s="2554"/>
      <c r="JH4" s="2554"/>
      <c r="JI4" s="2554"/>
      <c r="JJ4" s="2554"/>
      <c r="JK4" s="2554"/>
      <c r="JL4" s="2554"/>
      <c r="JM4" s="2554"/>
      <c r="JN4" s="2554"/>
      <c r="JO4" s="2554"/>
      <c r="JP4" s="2554"/>
      <c r="JQ4" s="2554"/>
      <c r="JR4" s="2554"/>
      <c r="JS4" s="2554"/>
      <c r="JT4" s="2554"/>
      <c r="JU4" s="2554"/>
      <c r="JV4" s="2554"/>
      <c r="JW4" s="2554"/>
      <c r="JX4" s="2554"/>
      <c r="JY4" s="2554"/>
      <c r="JZ4" s="2554"/>
      <c r="KA4" s="2554"/>
      <c r="KB4" s="2554"/>
      <c r="KC4" s="2555"/>
      <c r="KD4" s="2532" t="s">
        <v>843</v>
      </c>
      <c r="KE4" s="2533"/>
      <c r="KF4" s="2533"/>
      <c r="KG4" s="2533"/>
      <c r="KH4" s="2533"/>
      <c r="KI4" s="2533"/>
      <c r="KJ4" s="2533"/>
      <c r="KK4" s="2533"/>
      <c r="KL4" s="2533"/>
      <c r="KM4" s="2533"/>
      <c r="KN4" s="2533"/>
      <c r="KO4" s="2533"/>
      <c r="KP4" s="2533"/>
      <c r="KQ4" s="2533"/>
      <c r="KR4" s="2533"/>
      <c r="KS4" s="2533"/>
      <c r="KT4" s="2533"/>
      <c r="KU4" s="2533"/>
      <c r="KV4" s="2533"/>
      <c r="KW4" s="2533"/>
      <c r="KX4" s="2533"/>
      <c r="KY4" s="2533"/>
      <c r="KZ4" s="2533"/>
      <c r="LA4" s="2533"/>
      <c r="LB4" s="2533"/>
      <c r="LC4" s="2533"/>
      <c r="LD4" s="2533"/>
      <c r="LE4" s="2533"/>
      <c r="LF4" s="2533"/>
      <c r="LG4" s="2533"/>
      <c r="LH4" s="2533"/>
      <c r="LI4" s="2533"/>
      <c r="LJ4" s="2533"/>
      <c r="LK4" s="2533"/>
      <c r="LL4" s="2533"/>
      <c r="LM4" s="2533"/>
      <c r="LN4" s="2533"/>
      <c r="LO4" s="2533"/>
      <c r="LP4" s="2533"/>
      <c r="LQ4" s="2533"/>
      <c r="LR4" s="2533"/>
      <c r="LS4" s="2533"/>
      <c r="LT4" s="2533"/>
      <c r="LU4" s="2533"/>
      <c r="LV4" s="2533"/>
      <c r="LW4" s="2533"/>
      <c r="LX4" s="2533"/>
      <c r="LY4" s="2533"/>
      <c r="LZ4" s="2533"/>
      <c r="MA4" s="2533"/>
      <c r="MB4" s="2533"/>
      <c r="MC4" s="2533"/>
      <c r="MD4" s="2533"/>
      <c r="ME4" s="2533"/>
      <c r="MF4" s="2533"/>
      <c r="MG4" s="2533"/>
      <c r="MH4" s="2533"/>
      <c r="MI4" s="2533"/>
      <c r="MJ4" s="2533"/>
      <c r="MK4" s="2533"/>
      <c r="ML4" s="2533"/>
      <c r="MM4" s="2533"/>
      <c r="MN4" s="2533"/>
      <c r="MO4" s="2533"/>
      <c r="MP4" s="2533"/>
      <c r="MQ4" s="2533"/>
      <c r="MR4" s="2533"/>
      <c r="MS4" s="2533"/>
      <c r="MT4" s="2533"/>
      <c r="MU4" s="2533"/>
      <c r="MV4" s="2533"/>
      <c r="MW4" s="2533"/>
      <c r="MX4" s="2533"/>
      <c r="MY4" s="2533"/>
      <c r="MZ4" s="2533"/>
      <c r="NA4" s="2533"/>
      <c r="NB4" s="2533"/>
      <c r="NC4" s="2533"/>
      <c r="ND4" s="2533"/>
      <c r="NE4" s="2533"/>
      <c r="NF4" s="2533"/>
      <c r="NG4" s="2533"/>
      <c r="NH4" s="2533"/>
      <c r="NI4" s="2533"/>
      <c r="NJ4" s="2533"/>
      <c r="NK4" s="2533"/>
      <c r="NL4" s="2533"/>
      <c r="NM4" s="2533"/>
      <c r="NN4" s="2533"/>
      <c r="NO4" s="2533"/>
      <c r="NP4" s="2533"/>
      <c r="NQ4" s="2533"/>
      <c r="NR4" s="2533"/>
      <c r="NS4" s="2533"/>
      <c r="NT4" s="2533"/>
      <c r="NU4" s="2533"/>
      <c r="NV4" s="2533"/>
      <c r="NW4" s="2533"/>
      <c r="NX4" s="2533"/>
      <c r="NY4" s="2533"/>
      <c r="NZ4" s="2533"/>
      <c r="OA4" s="2533"/>
      <c r="OB4" s="2534" t="s">
        <v>2002</v>
      </c>
    </row>
    <row ht="13.5" customHeight="1" r="5" spans="1:392" s="979" customFormat="1">
      <c r="A5" s="2537" t="s">
        <v>468</v>
      </c>
      <c r="B5" s="2539" t="s">
        <v>42</v>
      </c>
      <c r="C5" s="2539" t="s">
        <v>469</v>
      </c>
      <c r="D5" s="2541" t="s">
        <v>470</v>
      </c>
      <c r="E5" s="2543" t="s">
        <v>2473</v>
      </c>
      <c r="F5" s="920"/>
      <c r="G5" s="2544" t="s">
        <v>471</v>
      </c>
      <c r="H5" s="2547" t="s">
        <v>472</v>
      </c>
      <c r="I5" s="2539" t="s">
        <v>473</v>
      </c>
      <c r="J5" s="2560" t="s">
        <v>474</v>
      </c>
      <c r="K5" s="2562" t="s">
        <v>475</v>
      </c>
      <c r="L5" s="921"/>
      <c r="M5" s="1046"/>
      <c r="N5" s="1046"/>
      <c r="O5" s="1046"/>
      <c r="P5" s="1047"/>
      <c r="Q5" s="1047"/>
      <c r="R5" s="1047"/>
      <c r="S5" s="1048"/>
      <c r="T5" s="982"/>
      <c r="U5" s="1044"/>
      <c r="V5" s="1044"/>
      <c r="W5" s="1044"/>
      <c r="X5" s="1044"/>
      <c r="Y5" s="1044"/>
      <c r="Z5" s="1044"/>
      <c r="AA5" s="1044"/>
      <c r="AB5" s="1044"/>
      <c r="AC5" s="1044"/>
      <c r="AD5" s="1045"/>
      <c r="AE5" s="2563" t="s">
        <v>204</v>
      </c>
      <c r="AF5" s="2566" t="s">
        <v>609</v>
      </c>
      <c r="AG5" s="1027" t="s">
        <v>610</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11" t="s">
        <v>611</v>
      </c>
      <c r="DQ5" s="215"/>
      <c r="DR5" s="2612" t="s">
        <v>612</v>
      </c>
      <c r="DS5" s="2613"/>
      <c r="DT5" s="2613"/>
      <c r="DU5" s="2613"/>
      <c r="DV5" s="2613"/>
      <c r="DW5" s="2613"/>
      <c r="DX5" s="2613"/>
      <c r="DY5" s="2613"/>
      <c r="DZ5" s="2613"/>
      <c r="EA5" s="2613"/>
      <c r="EB5" s="2614"/>
      <c r="EC5" s="2538" t="s">
        <v>613</v>
      </c>
      <c r="ED5" s="2538"/>
      <c r="EE5" s="2538"/>
      <c r="EF5" s="2538"/>
      <c r="EG5" s="2538"/>
      <c r="EH5" s="2537" t="s">
        <v>614</v>
      </c>
      <c r="EI5" s="2615"/>
      <c r="EJ5" s="2547" t="s">
        <v>615</v>
      </c>
      <c r="EK5" s="2584" t="s">
        <v>683</v>
      </c>
      <c r="EL5" s="2585"/>
      <c r="EM5" s="2585"/>
      <c r="EN5" s="2585"/>
      <c r="EO5" s="2585"/>
      <c r="EP5" s="210"/>
      <c r="EQ5" s="913"/>
      <c r="ER5" s="913"/>
      <c r="ES5" s="913"/>
      <c r="ET5" s="913"/>
      <c r="EU5" s="913"/>
      <c r="EV5" s="913"/>
      <c r="EW5" s="2588"/>
      <c r="EX5" s="2588"/>
      <c r="EY5" s="2588"/>
      <c r="EZ5" s="2588"/>
      <c r="FA5" s="2588"/>
      <c r="FB5" s="2588"/>
      <c r="FC5" s="2588"/>
      <c r="FD5" s="2588"/>
      <c r="FE5" s="2589"/>
      <c r="FF5" s="2584" t="s">
        <v>684</v>
      </c>
      <c r="FG5" s="2585"/>
      <c r="FH5" s="2585"/>
      <c r="FI5" s="2585"/>
      <c r="FJ5" s="2585"/>
      <c r="FK5" s="210"/>
      <c r="FL5" s="2588"/>
      <c r="FM5" s="2588"/>
      <c r="FN5" s="2588"/>
      <c r="FO5" s="2588"/>
      <c r="FP5" s="2588"/>
      <c r="FQ5" s="2588"/>
      <c r="FR5" s="2588"/>
      <c r="FS5" s="2588"/>
      <c r="FT5" s="2588"/>
      <c r="FU5" s="2588"/>
      <c r="FV5" s="2588"/>
      <c r="FW5" s="2588"/>
      <c r="FX5" s="2588"/>
      <c r="FY5" s="2588"/>
      <c r="FZ5" s="2588"/>
      <c r="GA5" s="2588"/>
      <c r="GB5" s="2588"/>
      <c r="GC5" s="2588"/>
      <c r="GD5" s="2588"/>
      <c r="GE5" s="2588"/>
      <c r="GF5" s="2588"/>
      <c r="GG5" s="2588"/>
      <c r="GH5" s="2584" t="s">
        <v>1154</v>
      </c>
      <c r="GI5" s="2598"/>
      <c r="GJ5" s="2598"/>
      <c r="GK5" s="2598"/>
      <c r="GL5" s="2598"/>
      <c r="GM5" s="2598"/>
      <c r="GN5" s="2588"/>
      <c r="GO5" s="2588"/>
      <c r="GP5" s="2588"/>
      <c r="GQ5" s="2588"/>
      <c r="GR5" s="2588"/>
      <c r="GS5" s="2588"/>
      <c r="GT5" s="2588"/>
      <c r="GU5" s="2588"/>
      <c r="GV5" s="2588"/>
      <c r="GW5" s="2589"/>
      <c r="GX5" s="2584" t="s">
        <v>1157</v>
      </c>
      <c r="GY5" s="2585"/>
      <c r="GZ5" s="2585"/>
      <c r="HA5" s="210"/>
      <c r="HB5" s="2588"/>
      <c r="HC5" s="2588"/>
      <c r="HD5" s="2589"/>
      <c r="HE5" s="2584" t="s">
        <v>1158</v>
      </c>
      <c r="HF5" s="2598"/>
      <c r="HG5" s="2598"/>
      <c r="HH5" s="2598"/>
      <c r="HI5" s="2598"/>
      <c r="HJ5" s="2598"/>
      <c r="HK5" s="2636"/>
      <c r="HL5" s="2638" t="s">
        <v>729</v>
      </c>
      <c r="HM5" s="2639"/>
      <c r="HN5" s="2642" t="s">
        <v>730</v>
      </c>
      <c r="HO5" s="1070"/>
      <c r="HP5" s="1069"/>
      <c r="HQ5" s="1040"/>
      <c r="HR5" s="2644" t="s">
        <v>733</v>
      </c>
      <c r="HS5" s="2630" t="s">
        <v>731</v>
      </c>
      <c r="HT5" s="2631"/>
      <c r="HU5" s="2631"/>
      <c r="HV5" s="2631"/>
      <c r="HW5" s="2631"/>
      <c r="HX5" s="2631"/>
      <c r="HY5" s="2631"/>
      <c r="HZ5" s="2631"/>
      <c r="IA5" s="2631"/>
      <c r="IB5" s="2631"/>
      <c r="IC5" s="2631"/>
      <c r="ID5" s="2631"/>
      <c r="IE5" s="2631"/>
      <c r="IF5" s="2631"/>
      <c r="IG5" s="2631"/>
      <c r="IH5" s="2631"/>
      <c r="II5" s="2631"/>
      <c r="IJ5" s="2631"/>
      <c r="IK5" s="2631"/>
      <c r="IL5" s="2630" t="s">
        <v>756</v>
      </c>
      <c r="IM5" s="2631"/>
      <c r="IN5" s="2631"/>
      <c r="IO5" s="2631"/>
      <c r="IP5" s="2631"/>
      <c r="IQ5" s="2631"/>
      <c r="IR5" s="2631"/>
      <c r="IS5" s="2631"/>
      <c r="IT5" s="2631"/>
      <c r="IU5" s="2631"/>
      <c r="IV5" s="2631"/>
      <c r="IW5" s="2631"/>
      <c r="IX5" s="2631"/>
      <c r="IY5" s="2631"/>
      <c r="IZ5" s="2631"/>
      <c r="JA5" s="2631"/>
      <c r="JB5" s="2631"/>
      <c r="JC5" s="2631"/>
      <c r="JD5" s="2631"/>
      <c r="JE5" s="2631"/>
      <c r="JF5" s="2631"/>
      <c r="JG5" s="2631"/>
      <c r="JH5" s="2631"/>
      <c r="JI5" s="2631"/>
      <c r="JJ5" s="2631"/>
      <c r="JK5" s="2632"/>
      <c r="JL5" s="2633" t="s">
        <v>757</v>
      </c>
      <c r="JM5" s="2634"/>
      <c r="JN5" s="2634"/>
      <c r="JO5" s="2634"/>
      <c r="JP5" s="2634"/>
      <c r="JQ5" s="2634"/>
      <c r="JR5" s="2634"/>
      <c r="JS5" s="2634"/>
      <c r="JT5" s="2634"/>
      <c r="JU5" s="2634"/>
      <c r="JV5" s="2634"/>
      <c r="JW5" s="2634"/>
      <c r="JX5" s="2634"/>
      <c r="JY5" s="2634"/>
      <c r="JZ5" s="2634"/>
      <c r="KA5" s="2634"/>
      <c r="KB5" s="2634"/>
      <c r="KC5" s="2635"/>
      <c r="KD5" s="839" t="s">
        <v>844</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535"/>
    </row>
    <row ht="29.25" customHeight="1" r="6" spans="1:392" s="979" customFormat="1">
      <c r="A6" s="2538"/>
      <c r="B6" s="2540"/>
      <c r="C6" s="2540"/>
      <c r="D6" s="2542"/>
      <c r="E6" s="2543"/>
      <c r="F6" s="2575" t="s">
        <v>476</v>
      </c>
      <c r="G6" s="2545"/>
      <c r="H6" s="2548"/>
      <c r="I6" s="2540"/>
      <c r="J6" s="2561"/>
      <c r="K6" s="2562"/>
      <c r="L6" s="1010"/>
      <c r="M6" s="2578" t="s">
        <v>477</v>
      </c>
      <c r="N6" s="2581" t="s">
        <v>478</v>
      </c>
      <c r="O6" s="2581" t="s">
        <v>479</v>
      </c>
      <c r="P6" s="2540" t="s">
        <v>480</v>
      </c>
      <c r="Q6" s="2547" t="s">
        <v>481</v>
      </c>
      <c r="R6" s="2540" t="s">
        <v>482</v>
      </c>
      <c r="S6" s="2540" t="s">
        <v>483</v>
      </c>
      <c r="T6" s="2570" t="s">
        <v>484</v>
      </c>
      <c r="U6" s="2572" t="s">
        <v>485</v>
      </c>
      <c r="V6" s="2572" t="s">
        <v>486</v>
      </c>
      <c r="W6" s="2572" t="s">
        <v>487</v>
      </c>
      <c r="X6" s="2572" t="s">
        <v>488</v>
      </c>
      <c r="Y6" s="2572" t="s">
        <v>489</v>
      </c>
      <c r="Z6" s="2572" t="s">
        <v>490</v>
      </c>
      <c r="AA6" s="2572" t="s">
        <v>491</v>
      </c>
      <c r="AB6" s="2572" t="s">
        <v>492</v>
      </c>
      <c r="AC6" s="2572" t="s">
        <v>493</v>
      </c>
      <c r="AD6" s="2572" t="s">
        <v>494</v>
      </c>
      <c r="AE6" s="2564"/>
      <c r="AF6" s="2567"/>
      <c r="AG6" s="922" t="s">
        <v>616</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579"/>
      <c r="DQ6" s="2618" t="s">
        <v>617</v>
      </c>
      <c r="DR6" s="2619" t="s">
        <v>618</v>
      </c>
      <c r="DS6" s="2622" t="s">
        <v>619</v>
      </c>
      <c r="DT6" s="2623"/>
      <c r="DU6" s="2623"/>
      <c r="DV6" s="2623"/>
      <c r="DW6" s="2623"/>
      <c r="DX6" s="2624"/>
      <c r="DY6" s="2622" t="s">
        <v>620</v>
      </c>
      <c r="DZ6" s="2623"/>
      <c r="EA6" s="2623"/>
      <c r="EB6" s="2624"/>
      <c r="EC6" s="2538"/>
      <c r="ED6" s="2538"/>
      <c r="EE6" s="2538"/>
      <c r="EF6" s="2538"/>
      <c r="EG6" s="2538"/>
      <c r="EH6" s="2538"/>
      <c r="EI6" s="2616"/>
      <c r="EJ6" s="2548"/>
      <c r="EK6" s="2586"/>
      <c r="EL6" s="2587"/>
      <c r="EM6" s="2587"/>
      <c r="EN6" s="2587"/>
      <c r="EO6" s="2587"/>
      <c r="EP6" s="211"/>
      <c r="EQ6" s="910" t="s">
        <v>2229</v>
      </c>
      <c r="ER6" s="911"/>
      <c r="ES6" s="911"/>
      <c r="ET6" s="911"/>
      <c r="EU6" s="911"/>
      <c r="EV6" s="912"/>
      <c r="EW6" s="2587"/>
      <c r="EX6" s="2587"/>
      <c r="EY6" s="2587"/>
      <c r="EZ6" s="2587"/>
      <c r="FA6" s="2587"/>
      <c r="FB6" s="2587"/>
      <c r="FC6" s="2587"/>
      <c r="FD6" s="2587"/>
      <c r="FE6" s="2590"/>
      <c r="FF6" s="2586"/>
      <c r="FG6" s="2587"/>
      <c r="FH6" s="2587"/>
      <c r="FI6" s="2587"/>
      <c r="FJ6" s="2587"/>
      <c r="FK6" s="211"/>
      <c r="FL6" s="2587"/>
      <c r="FM6" s="2587"/>
      <c r="FN6" s="2587"/>
      <c r="FO6" s="2587"/>
      <c r="FP6" s="2587"/>
      <c r="FQ6" s="2587"/>
      <c r="FR6" s="2587"/>
      <c r="FS6" s="2587"/>
      <c r="FT6" s="2587"/>
      <c r="FU6" s="2587"/>
      <c r="FV6" s="2587"/>
      <c r="FW6" s="2587"/>
      <c r="FX6" s="2587"/>
      <c r="FY6" s="2587"/>
      <c r="FZ6" s="2587"/>
      <c r="GA6" s="2587"/>
      <c r="GB6" s="2587"/>
      <c r="GC6" s="2587"/>
      <c r="GD6" s="2587"/>
      <c r="GE6" s="2587"/>
      <c r="GF6" s="2587"/>
      <c r="GG6" s="2587"/>
      <c r="GH6" s="2599"/>
      <c r="GI6" s="2600"/>
      <c r="GJ6" s="2600"/>
      <c r="GK6" s="2600"/>
      <c r="GL6" s="2600"/>
      <c r="GM6" s="2600"/>
      <c r="GN6" s="2587"/>
      <c r="GO6" s="2587"/>
      <c r="GP6" s="2587"/>
      <c r="GQ6" s="2587"/>
      <c r="GR6" s="2587"/>
      <c r="GS6" s="2587"/>
      <c r="GT6" s="2587"/>
      <c r="GU6" s="2587"/>
      <c r="GV6" s="2587"/>
      <c r="GW6" s="2590"/>
      <c r="GX6" s="2586"/>
      <c r="GY6" s="2587"/>
      <c r="GZ6" s="2587"/>
      <c r="HA6" s="211"/>
      <c r="HB6" s="2587"/>
      <c r="HC6" s="2587"/>
      <c r="HD6" s="2590"/>
      <c r="HE6" s="2599"/>
      <c r="HF6" s="2600"/>
      <c r="HG6" s="2600"/>
      <c r="HH6" s="2600"/>
      <c r="HI6" s="2600"/>
      <c r="HJ6" s="2600"/>
      <c r="HK6" s="2637"/>
      <c r="HL6" s="2640"/>
      <c r="HM6" s="2641"/>
      <c r="HN6" s="2642"/>
      <c r="HO6" s="2647" t="s">
        <v>700</v>
      </c>
      <c r="HP6" s="2650" t="s">
        <v>732</v>
      </c>
      <c r="HQ6" s="1060"/>
      <c r="HR6" s="2645"/>
      <c r="HS6" s="2538" t="s">
        <v>734</v>
      </c>
      <c r="HT6" s="2658" t="s">
        <v>735</v>
      </c>
      <c r="HU6" s="2542" t="s">
        <v>736</v>
      </c>
      <c r="HV6" s="2565" t="s">
        <v>737</v>
      </c>
      <c r="HW6" s="2658" t="s">
        <v>738</v>
      </c>
      <c r="HX6" s="2658" t="s">
        <v>739</v>
      </c>
      <c r="HY6" s="2562" t="s">
        <v>740</v>
      </c>
      <c r="HZ6" s="2562" t="s">
        <v>741</v>
      </c>
      <c r="IA6" s="2658" t="s">
        <v>742</v>
      </c>
      <c r="IB6" s="2658" t="s">
        <v>743</v>
      </c>
      <c r="IC6" s="2658" t="s">
        <v>744</v>
      </c>
      <c r="ID6" s="2658" t="s">
        <v>745</v>
      </c>
      <c r="IE6" s="2658" t="s">
        <v>746</v>
      </c>
      <c r="IF6" s="2658" t="s">
        <v>747</v>
      </c>
      <c r="IG6" s="2565" t="s">
        <v>748</v>
      </c>
      <c r="IH6" s="2565" t="s">
        <v>749</v>
      </c>
      <c r="II6" s="2542" t="s">
        <v>483</v>
      </c>
      <c r="IJ6" s="2667" t="s">
        <v>750</v>
      </c>
      <c r="IK6" s="655"/>
      <c r="IL6" s="2676" t="s">
        <v>758</v>
      </c>
      <c r="IM6" s="2676"/>
      <c r="IN6" s="2676"/>
      <c r="IO6" s="2676"/>
      <c r="IP6" s="2676"/>
      <c r="IQ6" s="2676"/>
      <c r="IR6" s="2676"/>
      <c r="IS6" s="2676"/>
      <c r="IT6" s="2676"/>
      <c r="IU6" s="2676"/>
      <c r="IV6" s="2676"/>
      <c r="IW6" s="2676"/>
      <c r="IX6" s="2676"/>
      <c r="IY6" s="2676"/>
      <c r="IZ6" s="2676"/>
      <c r="JA6" s="2676" t="s">
        <v>759</v>
      </c>
      <c r="JB6" s="2676"/>
      <c r="JC6" s="2676"/>
      <c r="JD6" s="2676"/>
      <c r="JE6" s="2676"/>
      <c r="JF6" s="2676"/>
      <c r="JG6" s="2676"/>
      <c r="JH6" s="2676"/>
      <c r="JI6" s="2676"/>
      <c r="JJ6" s="2676"/>
      <c r="JK6" s="2676"/>
      <c r="JL6" s="2617" t="s">
        <v>760</v>
      </c>
      <c r="JM6" s="2622" t="s">
        <v>761</v>
      </c>
      <c r="JN6" s="2623"/>
      <c r="JO6" s="2623"/>
      <c r="JP6" s="2623"/>
      <c r="JQ6" s="2624"/>
      <c r="JR6" s="2617" t="s">
        <v>762</v>
      </c>
      <c r="JS6" s="2677" t="s">
        <v>763</v>
      </c>
      <c r="JT6" s="2678"/>
      <c r="JU6" s="2678"/>
      <c r="JV6" s="2678"/>
      <c r="JW6" s="2678"/>
      <c r="JX6" s="2678"/>
      <c r="JY6" s="2678"/>
      <c r="JZ6" s="2678"/>
      <c r="KA6" s="2678"/>
      <c r="KB6" s="2678"/>
      <c r="KC6" s="2679"/>
      <c r="KD6" s="841" t="s">
        <v>1457</v>
      </c>
      <c r="KE6" s="2669" t="s">
        <v>1458</v>
      </c>
      <c r="KF6" s="2669"/>
      <c r="KG6" s="2669"/>
      <c r="KH6" s="1050" t="s">
        <v>1459</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1968</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1969</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535"/>
    </row>
    <row ht="30" customHeight="1" r="7" spans="1:392" s="979" customFormat="1">
      <c r="A7" s="2538"/>
      <c r="B7" s="2540"/>
      <c r="C7" s="2540"/>
      <c r="D7" s="2542"/>
      <c r="E7" s="2543"/>
      <c r="F7" s="2576"/>
      <c r="G7" s="2545"/>
      <c r="H7" s="2548"/>
      <c r="I7" s="2540"/>
      <c r="J7" s="2561"/>
      <c r="K7" s="2562"/>
      <c r="L7" s="2540" t="s">
        <v>495</v>
      </c>
      <c r="M7" s="2579"/>
      <c r="N7" s="2582"/>
      <c r="O7" s="2582"/>
      <c r="P7" s="2540"/>
      <c r="Q7" s="2548"/>
      <c r="R7" s="2540"/>
      <c r="S7" s="2540"/>
      <c r="T7" s="2571"/>
      <c r="U7" s="2573"/>
      <c r="V7" s="2573"/>
      <c r="W7" s="2573"/>
      <c r="X7" s="2573"/>
      <c r="Y7" s="2573"/>
      <c r="Z7" s="2573"/>
      <c r="AA7" s="2573"/>
      <c r="AB7" s="2573"/>
      <c r="AC7" s="2573"/>
      <c r="AD7" s="2573"/>
      <c r="AE7" s="2564"/>
      <c r="AF7" s="2568"/>
      <c r="AG7" s="2617" t="s">
        <v>621</v>
      </c>
      <c r="AH7" s="1030"/>
      <c r="AI7" s="1030"/>
      <c r="AJ7" s="1030"/>
      <c r="AK7" s="1030"/>
      <c r="AL7" s="1030"/>
      <c r="AM7" s="208"/>
      <c r="AN7" s="2617" t="s">
        <v>622</v>
      </c>
      <c r="AO7" s="1030"/>
      <c r="AP7" s="1030"/>
      <c r="AQ7" s="1030"/>
      <c r="AR7" s="1030"/>
      <c r="AS7" s="1030"/>
      <c r="AT7" s="208"/>
      <c r="AU7" s="2617" t="s">
        <v>623</v>
      </c>
      <c r="AV7" s="1030"/>
      <c r="AW7" s="1030"/>
      <c r="AX7" s="1030"/>
      <c r="AY7" s="1030"/>
      <c r="AZ7" s="1030"/>
      <c r="BA7" s="1030"/>
      <c r="BB7" s="208"/>
      <c r="BC7" s="2617" t="s">
        <v>624</v>
      </c>
      <c r="BD7" s="1030"/>
      <c r="BE7" s="1030"/>
      <c r="BF7" s="1030"/>
      <c r="BG7" s="1030"/>
      <c r="BH7" s="1030"/>
      <c r="BI7" s="2672" t="s">
        <v>625</v>
      </c>
      <c r="BJ7" s="2673"/>
      <c r="BK7" s="2673"/>
      <c r="BL7" s="2673"/>
      <c r="BM7" s="2673"/>
      <c r="BN7" s="2673"/>
      <c r="BO7" s="2673"/>
      <c r="BP7" s="2673"/>
      <c r="BQ7" s="2673"/>
      <c r="BR7" s="2673"/>
      <c r="BS7" s="2673"/>
      <c r="BT7" s="2673"/>
      <c r="BU7" s="2673"/>
      <c r="BV7" s="2673"/>
      <c r="BW7" s="2673"/>
      <c r="BX7" s="2673"/>
      <c r="BY7" s="2673"/>
      <c r="BZ7" s="2673"/>
      <c r="CA7" s="2673"/>
      <c r="CB7" s="2673"/>
      <c r="CC7" s="2673"/>
      <c r="CD7" s="2673"/>
      <c r="CE7" s="2673"/>
      <c r="CF7" s="2673"/>
      <c r="CG7" s="2673"/>
      <c r="CH7" s="2673"/>
      <c r="CI7" s="2673"/>
      <c r="CJ7" s="2673"/>
      <c r="CK7" s="1002"/>
      <c r="CL7" s="2674" t="s">
        <v>626</v>
      </c>
      <c r="CM7" s="2675"/>
      <c r="CN7" s="2675"/>
      <c r="CO7" s="2675"/>
      <c r="CP7" s="2675"/>
      <c r="CQ7" s="2675"/>
      <c r="CR7" s="2675"/>
      <c r="CS7" s="2675"/>
      <c r="CT7" s="2675"/>
      <c r="CU7" s="2675"/>
      <c r="CV7" s="2675"/>
      <c r="CW7" s="2675"/>
      <c r="CX7" s="2675"/>
      <c r="CY7" s="2675"/>
      <c r="CZ7" s="2675"/>
      <c r="DA7" s="2675"/>
      <c r="DB7" s="2675"/>
      <c r="DC7" s="2675"/>
      <c r="DD7" s="2675"/>
      <c r="DE7" s="2675"/>
      <c r="DF7" s="2675"/>
      <c r="DG7" s="2675"/>
      <c r="DH7" s="2675"/>
      <c r="DI7" s="2675"/>
      <c r="DJ7" s="2675"/>
      <c r="DK7" s="2675"/>
      <c r="DL7" s="2675"/>
      <c r="DM7" s="2675"/>
      <c r="DN7" s="2675"/>
      <c r="DO7" s="1031"/>
      <c r="DP7" s="2579"/>
      <c r="DQ7" s="2602"/>
      <c r="DR7" s="2620"/>
      <c r="DS7" s="2625"/>
      <c r="DT7" s="2626"/>
      <c r="DU7" s="2626"/>
      <c r="DV7" s="2626"/>
      <c r="DW7" s="2626"/>
      <c r="DX7" s="2627"/>
      <c r="DY7" s="2625"/>
      <c r="DZ7" s="2626"/>
      <c r="EA7" s="2626"/>
      <c r="EB7" s="2627"/>
      <c r="EC7" s="2607" t="s">
        <v>627</v>
      </c>
      <c r="ED7" s="2628"/>
      <c r="EE7" s="2628"/>
      <c r="EF7" s="2628"/>
      <c r="EG7" s="2629"/>
      <c r="EH7" s="2591" t="s">
        <v>628</v>
      </c>
      <c r="EI7" s="1071"/>
      <c r="EJ7" s="2548"/>
      <c r="EK7" s="2565" t="s">
        <v>685</v>
      </c>
      <c r="EL7" s="2607" t="s">
        <v>686</v>
      </c>
      <c r="EM7" s="1046"/>
      <c r="EN7" s="1046"/>
      <c r="EO7" s="2591" t="s">
        <v>687</v>
      </c>
      <c r="EP7" s="1079"/>
      <c r="EQ7" s="2565" t="s">
        <v>685</v>
      </c>
      <c r="ER7" s="2607" t="s">
        <v>686</v>
      </c>
      <c r="ES7" s="1046"/>
      <c r="ET7" s="1046"/>
      <c r="EU7" s="2591" t="s">
        <v>687</v>
      </c>
      <c r="EV7" s="1061"/>
      <c r="EW7" s="2592" t="s">
        <v>688</v>
      </c>
      <c r="EX7" s="2593"/>
      <c r="EY7" s="2594"/>
      <c r="EZ7" s="2592" t="s">
        <v>689</v>
      </c>
      <c r="FA7" s="2593"/>
      <c r="FB7" s="2594"/>
      <c r="FC7" s="2592" t="s">
        <v>690</v>
      </c>
      <c r="FD7" s="2593"/>
      <c r="FE7" s="2594"/>
      <c r="FF7" s="2565" t="s">
        <v>685</v>
      </c>
      <c r="FG7" s="2607" t="s">
        <v>691</v>
      </c>
      <c r="FH7" s="1046"/>
      <c r="FI7" s="1046"/>
      <c r="FJ7" s="2591" t="s">
        <v>692</v>
      </c>
      <c r="FK7" s="1079"/>
      <c r="FL7" s="1056" t="s">
        <v>693</v>
      </c>
      <c r="FM7" s="1001"/>
      <c r="FN7" s="1001"/>
      <c r="FO7" s="1001"/>
      <c r="FP7" s="1001"/>
      <c r="FQ7" s="1001"/>
      <c r="FR7" s="1001"/>
      <c r="FS7" s="1001"/>
      <c r="FT7" s="1001"/>
      <c r="FU7" s="1057"/>
      <c r="FV7" s="1056" t="s">
        <v>694</v>
      </c>
      <c r="FW7" s="1001"/>
      <c r="FX7" s="1001"/>
      <c r="FY7" s="1001"/>
      <c r="FZ7" s="1001"/>
      <c r="GA7" s="1001"/>
      <c r="GB7" s="1001"/>
      <c r="GC7" s="1001"/>
      <c r="GD7" s="1001"/>
      <c r="GE7" s="1001"/>
      <c r="GF7" s="1001"/>
      <c r="GG7" s="1057"/>
      <c r="GH7" s="2565" t="s">
        <v>695</v>
      </c>
      <c r="GI7" s="2547" t="s">
        <v>691</v>
      </c>
      <c r="GJ7" s="2591" t="s">
        <v>692</v>
      </c>
      <c r="GK7" s="1168"/>
      <c r="GL7" s="2591" t="s">
        <v>2178</v>
      </c>
      <c r="GM7" s="2591" t="s">
        <v>2179</v>
      </c>
      <c r="GN7" s="2690" t="s">
        <v>696</v>
      </c>
      <c r="GO7" s="1034"/>
      <c r="GP7" s="1034"/>
      <c r="GQ7" s="2690" t="s">
        <v>697</v>
      </c>
      <c r="GR7" s="1035"/>
      <c r="GS7" s="1035"/>
      <c r="GT7" s="1036"/>
      <c r="GU7" s="2692" t="s">
        <v>1155</v>
      </c>
      <c r="GV7" s="2693"/>
      <c r="GW7" s="2694"/>
      <c r="GX7" s="2565" t="s">
        <v>695</v>
      </c>
      <c r="GY7" s="2591" t="s">
        <v>691</v>
      </c>
      <c r="GZ7" s="2591" t="s">
        <v>692</v>
      </c>
      <c r="HA7" s="1168"/>
      <c r="HB7" s="2592" t="s">
        <v>1159</v>
      </c>
      <c r="HC7" s="2593"/>
      <c r="HD7" s="2594"/>
      <c r="HE7" s="2565" t="s">
        <v>695</v>
      </c>
      <c r="HF7" s="2547" t="s">
        <v>691</v>
      </c>
      <c r="HG7" s="2591" t="s">
        <v>692</v>
      </c>
      <c r="HH7" s="1168"/>
      <c r="HI7" s="2592" t="s">
        <v>698</v>
      </c>
      <c r="HJ7" s="2593"/>
      <c r="HK7" s="2743"/>
      <c r="HL7" s="2745" t="s">
        <v>751</v>
      </c>
      <c r="HM7" s="2745" t="s">
        <v>752</v>
      </c>
      <c r="HN7" s="2642"/>
      <c r="HO7" s="2648"/>
      <c r="HP7" s="2651"/>
      <c r="HQ7" s="2658" t="s">
        <v>753</v>
      </c>
      <c r="HR7" s="2645"/>
      <c r="HS7" s="2538"/>
      <c r="HT7" s="2658"/>
      <c r="HU7" s="2542"/>
      <c r="HV7" s="2570"/>
      <c r="HW7" s="2658"/>
      <c r="HX7" s="2658"/>
      <c r="HY7" s="2562"/>
      <c r="HZ7" s="2562"/>
      <c r="IA7" s="2658"/>
      <c r="IB7" s="2658"/>
      <c r="IC7" s="2658"/>
      <c r="ID7" s="2658"/>
      <c r="IE7" s="2658"/>
      <c r="IF7" s="2658"/>
      <c r="IG7" s="2570"/>
      <c r="IH7" s="2570"/>
      <c r="II7" s="2542"/>
      <c r="IJ7" s="2668"/>
      <c r="IK7" s="2659" t="s">
        <v>754</v>
      </c>
      <c r="IL7" s="2630" t="s">
        <v>764</v>
      </c>
      <c r="IM7" s="2631"/>
      <c r="IN7" s="2662"/>
      <c r="IO7" s="2662"/>
      <c r="IP7" s="2662"/>
      <c r="IQ7" s="2662"/>
      <c r="IR7" s="2662"/>
      <c r="IS7" s="2662"/>
      <c r="IT7" s="2662"/>
      <c r="IU7" s="2662"/>
      <c r="IV7" s="2663"/>
      <c r="IW7" s="2564" t="s">
        <v>765</v>
      </c>
      <c r="IX7" s="2664" t="s">
        <v>766</v>
      </c>
      <c r="IY7" s="2664"/>
      <c r="IZ7" s="2664"/>
      <c r="JA7" s="2563" t="s">
        <v>767</v>
      </c>
      <c r="JB7" s="2556" t="s">
        <v>791</v>
      </c>
      <c r="JC7" s="2556" t="s">
        <v>2520</v>
      </c>
      <c r="JD7" s="2556" t="s">
        <v>2519</v>
      </c>
      <c r="JE7" s="2556" t="s">
        <v>2521</v>
      </c>
      <c r="JF7" s="2556" t="s">
        <v>792</v>
      </c>
      <c r="JG7" s="2557" t="s">
        <v>2522</v>
      </c>
      <c r="JH7" s="2557" t="s">
        <v>2523</v>
      </c>
      <c r="JI7" s="2557" t="s">
        <v>2524</v>
      </c>
      <c r="JJ7" s="2652" t="s">
        <v>2525</v>
      </c>
      <c r="JK7" s="2680" t="s">
        <v>2526</v>
      </c>
      <c r="JL7" s="2617"/>
      <c r="JM7" s="2655" t="s">
        <v>768</v>
      </c>
      <c r="JN7" s="2655" t="s">
        <v>769</v>
      </c>
      <c r="JO7" s="2655" t="s">
        <v>770</v>
      </c>
      <c r="JP7" s="2712" t="s">
        <v>771</v>
      </c>
      <c r="JQ7" s="232"/>
      <c r="JR7" s="2617"/>
      <c r="JS7" s="2655" t="s">
        <v>772</v>
      </c>
      <c r="JT7" s="2655" t="s">
        <v>773</v>
      </c>
      <c r="JU7" s="2655" t="s">
        <v>774</v>
      </c>
      <c r="JV7" s="2655" t="s">
        <v>775</v>
      </c>
      <c r="JW7" s="2655" t="s">
        <v>776</v>
      </c>
      <c r="JX7" s="2655" t="s">
        <v>777</v>
      </c>
      <c r="JY7" s="2655" t="s">
        <v>778</v>
      </c>
      <c r="JZ7" s="2655" t="s">
        <v>779</v>
      </c>
      <c r="KA7" s="2655" t="s">
        <v>780</v>
      </c>
      <c r="KB7" s="2712" t="s">
        <v>781</v>
      </c>
      <c r="KC7" s="232"/>
      <c r="KD7" s="2713" t="s">
        <v>1915</v>
      </c>
      <c r="KE7" s="2715" t="s">
        <v>1160</v>
      </c>
      <c r="KF7" s="2715" t="s">
        <v>1161</v>
      </c>
      <c r="KG7" s="2611" t="s">
        <v>1162</v>
      </c>
      <c r="KH7" s="2581" t="s">
        <v>1916</v>
      </c>
      <c r="KI7" s="2704" t="s">
        <v>1917</v>
      </c>
      <c r="KJ7" s="2705"/>
      <c r="KK7" s="2699" t="s">
        <v>1920</v>
      </c>
      <c r="KL7" s="2700"/>
      <c r="KM7" s="2700"/>
      <c r="KN7" s="2700"/>
      <c r="KO7" s="2700"/>
      <c r="KP7" s="2700"/>
      <c r="KQ7" s="2700"/>
      <c r="KR7" s="2701"/>
      <c r="KS7" s="2699" t="s">
        <v>1928</v>
      </c>
      <c r="KT7" s="2700"/>
      <c r="KU7" s="2700"/>
      <c r="KV7" s="2700"/>
      <c r="KW7" s="2700"/>
      <c r="KX7" s="2700"/>
      <c r="KY7" s="2700"/>
      <c r="KZ7" s="2700"/>
      <c r="LA7" s="2700"/>
      <c r="LB7" s="2700"/>
      <c r="LC7" s="2701"/>
      <c r="LD7" s="834" t="s">
        <v>1939</v>
      </c>
      <c r="LE7" s="835"/>
      <c r="LF7" s="835"/>
      <c r="LG7" s="835"/>
      <c r="LH7" s="835"/>
      <c r="LI7" s="836" t="s">
        <v>1945</v>
      </c>
      <c r="LJ7" s="835" t="s">
        <v>1943</v>
      </c>
      <c r="LK7" s="835"/>
      <c r="LL7" s="835"/>
      <c r="LM7" s="835"/>
      <c r="LN7" s="835"/>
      <c r="LO7" s="835"/>
      <c r="LP7" s="835"/>
      <c r="LQ7" s="2706" t="s">
        <v>1952</v>
      </c>
      <c r="LR7" s="2704" t="s">
        <v>1953</v>
      </c>
      <c r="LS7" s="2705"/>
      <c r="LT7" s="2699" t="s">
        <v>2336</v>
      </c>
      <c r="LU7" s="2700"/>
      <c r="LV7" s="2700"/>
      <c r="LW7" s="2700"/>
      <c r="LX7" s="2700"/>
      <c r="LY7" s="2700"/>
      <c r="LZ7" s="2700"/>
      <c r="MA7" s="2701"/>
      <c r="MB7" s="2699" t="s">
        <v>1955</v>
      </c>
      <c r="MC7" s="2700"/>
      <c r="MD7" s="2700"/>
      <c r="ME7" s="2700"/>
      <c r="MF7" s="2700"/>
      <c r="MG7" s="2700"/>
      <c r="MH7" s="2700"/>
      <c r="MI7" s="2700"/>
      <c r="MJ7" s="2700"/>
      <c r="MK7" s="2700"/>
      <c r="ML7" s="2700"/>
      <c r="MM7" s="2701"/>
      <c r="MN7" s="836" t="s">
        <v>1945</v>
      </c>
      <c r="MO7" s="838" t="s">
        <v>1984</v>
      </c>
      <c r="MP7" s="998"/>
      <c r="MQ7" s="998"/>
      <c r="MR7" s="998"/>
      <c r="MS7" s="998"/>
      <c r="MT7" s="998"/>
      <c r="MU7" s="998"/>
      <c r="MV7" s="998"/>
      <c r="MW7" s="998"/>
      <c r="MX7" s="998"/>
      <c r="MY7" s="998"/>
      <c r="MZ7" s="998"/>
      <c r="NA7" s="998"/>
      <c r="NB7" s="998"/>
      <c r="NC7" s="998"/>
      <c r="ND7" s="998"/>
      <c r="NE7" s="998"/>
      <c r="NF7" s="998"/>
      <c r="NG7" s="998"/>
      <c r="NH7" s="832"/>
      <c r="NI7" s="998"/>
      <c r="NJ7" s="838" t="s">
        <v>1985</v>
      </c>
      <c r="NK7" s="998"/>
      <c r="NL7" s="832"/>
      <c r="NM7" s="838" t="s">
        <v>1989</v>
      </c>
      <c r="NN7" s="998"/>
      <c r="NO7" s="998"/>
      <c r="NP7" s="998"/>
      <c r="NQ7" s="998"/>
      <c r="NR7" s="832"/>
      <c r="NS7" s="838" t="s">
        <v>1995</v>
      </c>
      <c r="NT7" s="998"/>
      <c r="NU7" s="998"/>
      <c r="NV7" s="998"/>
      <c r="NW7" s="998"/>
      <c r="NX7" s="998"/>
      <c r="NY7" s="998"/>
      <c r="NZ7" s="998"/>
      <c r="OA7" s="998"/>
      <c r="OB7" s="2535"/>
    </row>
    <row ht="13.5" customHeight="1" r="8" spans="1:392" s="979" customFormat="1">
      <c r="A8" s="2538"/>
      <c r="B8" s="2540"/>
      <c r="C8" s="2540"/>
      <c r="D8" s="2542"/>
      <c r="E8" s="2543"/>
      <c r="F8" s="2576"/>
      <c r="G8" s="2545"/>
      <c r="H8" s="2548"/>
      <c r="I8" s="2540"/>
      <c r="J8" s="2561"/>
      <c r="K8" s="2562"/>
      <c r="L8" s="2670"/>
      <c r="M8" s="2579"/>
      <c r="N8" s="2582"/>
      <c r="O8" s="2582"/>
      <c r="P8" s="2540"/>
      <c r="Q8" s="2548"/>
      <c r="R8" s="2540"/>
      <c r="S8" s="2540"/>
      <c r="T8" s="2571"/>
      <c r="U8" s="2573"/>
      <c r="V8" s="2573"/>
      <c r="W8" s="2573"/>
      <c r="X8" s="2573"/>
      <c r="Y8" s="2573"/>
      <c r="Z8" s="2573"/>
      <c r="AA8" s="2573"/>
      <c r="AB8" s="2573"/>
      <c r="AC8" s="2573"/>
      <c r="AD8" s="2573"/>
      <c r="AE8" s="2564"/>
      <c r="AF8" s="2568"/>
      <c r="AG8" s="2617"/>
      <c r="AH8" s="2564" t="s">
        <v>258</v>
      </c>
      <c r="AI8" s="2564" t="s">
        <v>629</v>
      </c>
      <c r="AJ8" s="2564" t="s">
        <v>630</v>
      </c>
      <c r="AK8" s="2564" t="s">
        <v>631</v>
      </c>
      <c r="AL8" s="2564" t="s">
        <v>259</v>
      </c>
      <c r="AM8" s="2564" t="s">
        <v>632</v>
      </c>
      <c r="AN8" s="2617"/>
      <c r="AO8" s="2564" t="s">
        <v>258</v>
      </c>
      <c r="AP8" s="2564" t="s">
        <v>629</v>
      </c>
      <c r="AQ8" s="2564" t="s">
        <v>630</v>
      </c>
      <c r="AR8" s="2564" t="s">
        <v>259</v>
      </c>
      <c r="AS8" s="2564" t="s">
        <v>633</v>
      </c>
      <c r="AT8" s="2564" t="s">
        <v>634</v>
      </c>
      <c r="AU8" s="2617"/>
      <c r="AV8" s="2564" t="s">
        <v>258</v>
      </c>
      <c r="AW8" s="2564" t="s">
        <v>629</v>
      </c>
      <c r="AX8" s="2564" t="s">
        <v>635</v>
      </c>
      <c r="AY8" s="2564" t="s">
        <v>630</v>
      </c>
      <c r="AZ8" s="2564" t="s">
        <v>636</v>
      </c>
      <c r="BA8" s="2564" t="s">
        <v>637</v>
      </c>
      <c r="BB8" s="2564" t="s">
        <v>638</v>
      </c>
      <c r="BC8" s="2617"/>
      <c r="BD8" s="2564" t="s">
        <v>258</v>
      </c>
      <c r="BE8" s="2564" t="s">
        <v>629</v>
      </c>
      <c r="BF8" s="2564" t="s">
        <v>259</v>
      </c>
      <c r="BG8" s="2564" t="s">
        <v>639</v>
      </c>
      <c r="BH8" s="2718" t="s">
        <v>640</v>
      </c>
      <c r="BI8" s="2719" t="s">
        <v>641</v>
      </c>
      <c r="BJ8" s="2617" t="s">
        <v>642</v>
      </c>
      <c r="BK8" s="2720" t="s">
        <v>643</v>
      </c>
      <c r="BL8" s="2721"/>
      <c r="BM8" s="2721"/>
      <c r="BN8" s="2721"/>
      <c r="BO8" s="2721"/>
      <c r="BP8" s="2722"/>
      <c r="BQ8" s="2565" t="s">
        <v>644</v>
      </c>
      <c r="BR8" s="2720" t="s">
        <v>645</v>
      </c>
      <c r="BS8" s="2721"/>
      <c r="BT8" s="2721"/>
      <c r="BU8" s="2721"/>
      <c r="BV8" s="2721"/>
      <c r="BW8" s="2722"/>
      <c r="BX8" s="2565" t="s">
        <v>646</v>
      </c>
      <c r="BY8" s="2720" t="s">
        <v>647</v>
      </c>
      <c r="BZ8" s="2721"/>
      <c r="CA8" s="2721"/>
      <c r="CB8" s="2721"/>
      <c r="CC8" s="2721"/>
      <c r="CD8" s="2721"/>
      <c r="CE8" s="2722"/>
      <c r="CF8" s="2565" t="s">
        <v>648</v>
      </c>
      <c r="CG8" s="2720" t="s">
        <v>649</v>
      </c>
      <c r="CH8" s="2721"/>
      <c r="CI8" s="2721"/>
      <c r="CJ8" s="2721"/>
      <c r="CK8" s="2721"/>
      <c r="CL8" s="2723" t="s">
        <v>650</v>
      </c>
      <c r="CM8" s="2568" t="s">
        <v>651</v>
      </c>
      <c r="CN8" s="2617" t="s">
        <v>652</v>
      </c>
      <c r="CO8" s="2720" t="s">
        <v>653</v>
      </c>
      <c r="CP8" s="2721"/>
      <c r="CQ8" s="2721"/>
      <c r="CR8" s="2721"/>
      <c r="CS8" s="2721"/>
      <c r="CT8" s="2722"/>
      <c r="CU8" s="2565" t="s">
        <v>654</v>
      </c>
      <c r="CV8" s="2720" t="s">
        <v>655</v>
      </c>
      <c r="CW8" s="2721"/>
      <c r="CX8" s="2721"/>
      <c r="CY8" s="2721"/>
      <c r="CZ8" s="2721"/>
      <c r="DA8" s="2722"/>
      <c r="DB8" s="2565" t="s">
        <v>656</v>
      </c>
      <c r="DC8" s="2720" t="s">
        <v>657</v>
      </c>
      <c r="DD8" s="2721"/>
      <c r="DE8" s="2721"/>
      <c r="DF8" s="2721"/>
      <c r="DG8" s="2721"/>
      <c r="DH8" s="2721"/>
      <c r="DI8" s="2722"/>
      <c r="DJ8" s="2565" t="s">
        <v>658</v>
      </c>
      <c r="DK8" s="2763" t="s">
        <v>659</v>
      </c>
      <c r="DL8" s="2764"/>
      <c r="DM8" s="2764"/>
      <c r="DN8" s="2764"/>
      <c r="DO8" s="2764"/>
      <c r="DP8" s="2579"/>
      <c r="DQ8" s="2602"/>
      <c r="DR8" s="2620"/>
      <c r="DS8" s="2726" t="s">
        <v>660</v>
      </c>
      <c r="DT8" s="1173"/>
      <c r="DU8" s="1173"/>
      <c r="DV8" s="1173"/>
      <c r="DW8" s="1174"/>
      <c r="DX8" s="2727" t="s">
        <v>2168</v>
      </c>
      <c r="DY8" s="2727" t="s">
        <v>661</v>
      </c>
      <c r="DZ8" s="2727" t="s">
        <v>662</v>
      </c>
      <c r="EA8" s="2727" t="s">
        <v>663</v>
      </c>
      <c r="EB8" s="2727" t="s">
        <v>664</v>
      </c>
      <c r="EC8" s="2617"/>
      <c r="ED8" s="2538" t="s">
        <v>665</v>
      </c>
      <c r="EE8" s="2688" t="s">
        <v>666</v>
      </c>
      <c r="EF8" s="2689"/>
      <c r="EG8" s="2768"/>
      <c r="EH8" s="2609"/>
      <c r="EI8" s="2616" t="s">
        <v>665</v>
      </c>
      <c r="EJ8" s="2548"/>
      <c r="EK8" s="2570"/>
      <c r="EL8" s="2570"/>
      <c r="EM8" s="2688" t="s">
        <v>699</v>
      </c>
      <c r="EN8" s="2689"/>
      <c r="EO8" s="2548"/>
      <c r="EP8" s="2601" t="s">
        <v>617</v>
      </c>
      <c r="EQ8" s="2570"/>
      <c r="ER8" s="2570"/>
      <c r="ES8" s="2688" t="s">
        <v>699</v>
      </c>
      <c r="ET8" s="2689"/>
      <c r="EU8" s="2548"/>
      <c r="EV8" s="2601" t="s">
        <v>617</v>
      </c>
      <c r="EW8" s="2683"/>
      <c r="EX8" s="2684"/>
      <c r="EY8" s="2597"/>
      <c r="EZ8" s="2683"/>
      <c r="FA8" s="2684"/>
      <c r="FB8" s="2597"/>
      <c r="FC8" s="2685"/>
      <c r="FD8" s="2686"/>
      <c r="FE8" s="2687"/>
      <c r="FF8" s="2570"/>
      <c r="FG8" s="2570"/>
      <c r="FH8" s="2688" t="s">
        <v>699</v>
      </c>
      <c r="FI8" s="2689"/>
      <c r="FJ8" s="2548"/>
      <c r="FK8" s="2601" t="s">
        <v>700</v>
      </c>
      <c r="FL8" s="2608" t="s">
        <v>701</v>
      </c>
      <c r="FM8" s="2608" t="s">
        <v>702</v>
      </c>
      <c r="FN8" s="2608" t="s">
        <v>703</v>
      </c>
      <c r="FO8" s="2608" t="s">
        <v>704</v>
      </c>
      <c r="FP8" s="2608" t="s">
        <v>705</v>
      </c>
      <c r="FQ8" s="2608" t="s">
        <v>706</v>
      </c>
      <c r="FR8" s="2608" t="s">
        <v>707</v>
      </c>
      <c r="FS8" s="2608" t="s">
        <v>708</v>
      </c>
      <c r="FT8" s="2765" t="s">
        <v>483</v>
      </c>
      <c r="FU8" s="1053"/>
      <c r="FV8" s="2608" t="s">
        <v>709</v>
      </c>
      <c r="FW8" s="2608" t="s">
        <v>710</v>
      </c>
      <c r="FX8" s="2608" t="s">
        <v>711</v>
      </c>
      <c r="FY8" s="2608" t="s">
        <v>712</v>
      </c>
      <c r="FZ8" s="2608" t="s">
        <v>713</v>
      </c>
      <c r="GA8" s="2608" t="s">
        <v>714</v>
      </c>
      <c r="GB8" s="2608" t="s">
        <v>715</v>
      </c>
      <c r="GC8" s="2608" t="s">
        <v>716</v>
      </c>
      <c r="GD8" s="2608" t="s">
        <v>717</v>
      </c>
      <c r="GE8" s="2608" t="s">
        <v>718</v>
      </c>
      <c r="GF8" s="2765" t="s">
        <v>483</v>
      </c>
      <c r="GG8" s="1053"/>
      <c r="GH8" s="2570"/>
      <c r="GI8" s="2548"/>
      <c r="GJ8" s="2548"/>
      <c r="GK8" s="2601" t="s">
        <v>700</v>
      </c>
      <c r="GL8" s="2609"/>
      <c r="GM8" s="2609"/>
      <c r="GN8" s="2691"/>
      <c r="GO8" s="2769" t="s">
        <v>719</v>
      </c>
      <c r="GP8" s="2769" t="s">
        <v>720</v>
      </c>
      <c r="GQ8" s="2648"/>
      <c r="GR8" s="2770" t="s">
        <v>721</v>
      </c>
      <c r="GS8" s="2770" t="s">
        <v>722</v>
      </c>
      <c r="GT8" s="2770" t="s">
        <v>723</v>
      </c>
      <c r="GU8" s="2695"/>
      <c r="GV8" s="2696"/>
      <c r="GW8" s="2697"/>
      <c r="GX8" s="2570"/>
      <c r="GY8" s="2548"/>
      <c r="GZ8" s="2548"/>
      <c r="HA8" s="2601" t="s">
        <v>700</v>
      </c>
      <c r="HB8" s="2595"/>
      <c r="HC8" s="2596"/>
      <c r="HD8" s="2597"/>
      <c r="HE8" s="2570"/>
      <c r="HF8" s="2548"/>
      <c r="HG8" s="2609"/>
      <c r="HH8" s="2601" t="s">
        <v>700</v>
      </c>
      <c r="HI8" s="2595"/>
      <c r="HJ8" s="2596"/>
      <c r="HK8" s="2744"/>
      <c r="HL8" s="2745"/>
      <c r="HM8" s="2745"/>
      <c r="HN8" s="2642"/>
      <c r="HO8" s="2648"/>
      <c r="HP8" s="2651"/>
      <c r="HQ8" s="2658"/>
      <c r="HR8" s="2645"/>
      <c r="HS8" s="2538"/>
      <c r="HT8" s="2658"/>
      <c r="HU8" s="2542"/>
      <c r="HV8" s="2570"/>
      <c r="HW8" s="2658"/>
      <c r="HX8" s="2658"/>
      <c r="HY8" s="2562"/>
      <c r="HZ8" s="2562"/>
      <c r="IA8" s="2658"/>
      <c r="IB8" s="2658"/>
      <c r="IC8" s="2658"/>
      <c r="ID8" s="2658"/>
      <c r="IE8" s="2658"/>
      <c r="IF8" s="2658"/>
      <c r="IG8" s="2570"/>
      <c r="IH8" s="2570"/>
      <c r="II8" s="2542"/>
      <c r="IJ8" s="2668"/>
      <c r="IK8" s="2660"/>
      <c r="IL8" s="2736" t="s">
        <v>782</v>
      </c>
      <c r="IM8" s="2655" t="s">
        <v>783</v>
      </c>
      <c r="IN8" s="2739" t="s">
        <v>784</v>
      </c>
      <c r="IO8" s="2665" t="s">
        <v>846</v>
      </c>
      <c r="IP8" s="2665" t="s">
        <v>785</v>
      </c>
      <c r="IQ8" s="2665" t="s">
        <v>786</v>
      </c>
      <c r="IR8" s="2665" t="s">
        <v>787</v>
      </c>
      <c r="IS8" s="2665" t="s">
        <v>2515</v>
      </c>
      <c r="IT8" s="2665" t="s">
        <v>2516</v>
      </c>
      <c r="IU8" s="2665" t="s">
        <v>2517</v>
      </c>
      <c r="IV8" s="2728" t="s">
        <v>2518</v>
      </c>
      <c r="IW8" s="2564"/>
      <c r="IX8" s="2730" t="s">
        <v>788</v>
      </c>
      <c r="IY8" s="2732" t="s">
        <v>789</v>
      </c>
      <c r="IZ8" s="2732" t="s">
        <v>790</v>
      </c>
      <c r="JA8" s="2564"/>
      <c r="JB8" s="2556"/>
      <c r="JC8" s="2556"/>
      <c r="JD8" s="2556"/>
      <c r="JE8" s="2556"/>
      <c r="JF8" s="2556"/>
      <c r="JG8" s="2558"/>
      <c r="JH8" s="2558"/>
      <c r="JI8" s="2558"/>
      <c r="JJ8" s="2653"/>
      <c r="JK8" s="2681"/>
      <c r="JL8" s="2617"/>
      <c r="JM8" s="2656"/>
      <c r="JN8" s="2656"/>
      <c r="JO8" s="2656"/>
      <c r="JP8" s="2656"/>
      <c r="JQ8" s="2655" t="s">
        <v>675</v>
      </c>
      <c r="JR8" s="2617"/>
      <c r="JS8" s="2656"/>
      <c r="JT8" s="2656"/>
      <c r="JU8" s="2656"/>
      <c r="JV8" s="2656"/>
      <c r="JW8" s="2656"/>
      <c r="JX8" s="2656"/>
      <c r="JY8" s="2656"/>
      <c r="JZ8" s="2656"/>
      <c r="KA8" s="2656"/>
      <c r="KB8" s="2656"/>
      <c r="KC8" s="2655" t="s">
        <v>675</v>
      </c>
      <c r="KD8" s="2714"/>
      <c r="KE8" s="2716"/>
      <c r="KF8" s="2716"/>
      <c r="KG8" s="2716"/>
      <c r="KH8" s="2702"/>
      <c r="KI8" s="2709" t="s">
        <v>1918</v>
      </c>
      <c r="KJ8" s="2709" t="s">
        <v>1919</v>
      </c>
      <c r="KK8" s="2709" t="s">
        <v>1921</v>
      </c>
      <c r="KL8" s="2709" t="s">
        <v>1922</v>
      </c>
      <c r="KM8" s="2709" t="s">
        <v>1923</v>
      </c>
      <c r="KN8" s="2709" t="s">
        <v>1924</v>
      </c>
      <c r="KO8" s="2710" t="s">
        <v>1925</v>
      </c>
      <c r="KP8" s="2709" t="s">
        <v>1926</v>
      </c>
      <c r="KQ8" s="2749" t="s">
        <v>1927</v>
      </c>
      <c r="KR8" s="234"/>
      <c r="KS8" s="2715" t="s">
        <v>1929</v>
      </c>
      <c r="KT8" s="2715" t="s">
        <v>1930</v>
      </c>
      <c r="KU8" s="2715" t="s">
        <v>1931</v>
      </c>
      <c r="KV8" s="2746" t="s">
        <v>1932</v>
      </c>
      <c r="KW8" s="2715" t="s">
        <v>1933</v>
      </c>
      <c r="KX8" s="2746" t="s">
        <v>1934</v>
      </c>
      <c r="KY8" s="2746" t="s">
        <v>1935</v>
      </c>
      <c r="KZ8" s="2746" t="s">
        <v>1936</v>
      </c>
      <c r="LA8" s="2746" t="s">
        <v>1937</v>
      </c>
      <c r="LB8" s="2749" t="s">
        <v>1938</v>
      </c>
      <c r="LC8" s="234"/>
      <c r="LD8" s="2709" t="s">
        <v>1940</v>
      </c>
      <c r="LE8" s="2746" t="s">
        <v>1941</v>
      </c>
      <c r="LF8" s="2746" t="s">
        <v>1942</v>
      </c>
      <c r="LG8" s="2749" t="s">
        <v>1938</v>
      </c>
      <c r="LH8" s="234"/>
      <c r="LI8" s="2750" t="s">
        <v>1944</v>
      </c>
      <c r="LJ8" s="2746" t="s">
        <v>1946</v>
      </c>
      <c r="LK8" s="2746" t="s">
        <v>1947</v>
      </c>
      <c r="LL8" s="2746" t="s">
        <v>1948</v>
      </c>
      <c r="LM8" s="2746" t="s">
        <v>1949</v>
      </c>
      <c r="LN8" s="2746" t="s">
        <v>1950</v>
      </c>
      <c r="LO8" s="2753" t="s">
        <v>1951</v>
      </c>
      <c r="LP8" s="234"/>
      <c r="LQ8" s="2707"/>
      <c r="LR8" s="2709" t="s">
        <v>1954</v>
      </c>
      <c r="LS8" s="2709" t="s">
        <v>1919</v>
      </c>
      <c r="LT8" s="2709" t="s">
        <v>1921</v>
      </c>
      <c r="LU8" s="2709" t="s">
        <v>1922</v>
      </c>
      <c r="LV8" s="2709" t="s">
        <v>1923</v>
      </c>
      <c r="LW8" s="2709" t="s">
        <v>1924</v>
      </c>
      <c r="LX8" s="2710" t="s">
        <v>1925</v>
      </c>
      <c r="LY8" s="2709" t="s">
        <v>1926</v>
      </c>
      <c r="LZ8" s="2749" t="s">
        <v>1927</v>
      </c>
      <c r="MA8" s="234"/>
      <c r="MB8" s="2715" t="s">
        <v>1956</v>
      </c>
      <c r="MC8" s="2715" t="s">
        <v>1957</v>
      </c>
      <c r="MD8" s="2715" t="s">
        <v>1958</v>
      </c>
      <c r="ME8" s="2746" t="s">
        <v>1959</v>
      </c>
      <c r="MF8" s="2715" t="s">
        <v>1960</v>
      </c>
      <c r="MG8" s="2746" t="s">
        <v>1961</v>
      </c>
      <c r="MH8" s="2746" t="s">
        <v>1962</v>
      </c>
      <c r="MI8" s="2746" t="s">
        <v>1963</v>
      </c>
      <c r="MJ8" s="2746" t="s">
        <v>1964</v>
      </c>
      <c r="MK8" s="2749" t="s">
        <v>1965</v>
      </c>
      <c r="ML8" s="2749" t="s">
        <v>1966</v>
      </c>
      <c r="MM8" s="234"/>
      <c r="MN8" s="2750" t="s">
        <v>1967</v>
      </c>
      <c r="MO8" s="2756" t="s">
        <v>1970</v>
      </c>
      <c r="MP8" s="838" t="s">
        <v>1972</v>
      </c>
      <c r="MQ8" s="998"/>
      <c r="MR8" s="998"/>
      <c r="MS8" s="998"/>
      <c r="MT8" s="998"/>
      <c r="MU8" s="998"/>
      <c r="MV8" s="998"/>
      <c r="MW8" s="998"/>
      <c r="MX8" s="832"/>
      <c r="MY8" s="998"/>
      <c r="MZ8" s="838" t="s">
        <v>1983</v>
      </c>
      <c r="NA8" s="998"/>
      <c r="NB8" s="998"/>
      <c r="NC8" s="998"/>
      <c r="ND8" s="998"/>
      <c r="NE8" s="998"/>
      <c r="NF8" s="998"/>
      <c r="NG8" s="998"/>
      <c r="NH8" s="832"/>
      <c r="NI8" s="998"/>
      <c r="NJ8" s="2760" t="s">
        <v>1986</v>
      </c>
      <c r="NK8" s="1035"/>
      <c r="NL8" s="1172"/>
      <c r="NM8" s="2759" t="s">
        <v>1990</v>
      </c>
      <c r="NN8" s="2759" t="s">
        <v>1991</v>
      </c>
      <c r="NO8" s="2759" t="s">
        <v>1992</v>
      </c>
      <c r="NP8" s="2759" t="s">
        <v>1993</v>
      </c>
      <c r="NQ8" s="2749" t="s">
        <v>1994</v>
      </c>
      <c r="NR8" s="234"/>
      <c r="NS8" s="2759" t="s">
        <v>1996</v>
      </c>
      <c r="NT8" s="2759" t="s">
        <v>1930</v>
      </c>
      <c r="NU8" s="2759" t="s">
        <v>1931</v>
      </c>
      <c r="NV8" s="2746" t="s">
        <v>1997</v>
      </c>
      <c r="NW8" s="2746" t="s">
        <v>1998</v>
      </c>
      <c r="NX8" s="2746" t="s">
        <v>1999</v>
      </c>
      <c r="NY8" s="2759" t="s">
        <v>2000</v>
      </c>
      <c r="NZ8" s="2749" t="s">
        <v>2001</v>
      </c>
      <c r="OA8" s="842"/>
      <c r="OB8" s="2535"/>
    </row>
    <row ht="13.5" customHeight="1" r="9" spans="1:392" s="979" customFormat="1">
      <c r="A9" s="2538"/>
      <c r="B9" s="2540"/>
      <c r="C9" s="2540"/>
      <c r="D9" s="2542"/>
      <c r="E9" s="2543"/>
      <c r="F9" s="2576"/>
      <c r="G9" s="2545"/>
      <c r="H9" s="2548"/>
      <c r="I9" s="2540"/>
      <c r="J9" s="2561"/>
      <c r="K9" s="2562"/>
      <c r="L9" s="2670"/>
      <c r="M9" s="2579"/>
      <c r="N9" s="2582"/>
      <c r="O9" s="2582"/>
      <c r="P9" s="2540"/>
      <c r="Q9" s="2548"/>
      <c r="R9" s="2540"/>
      <c r="S9" s="2540"/>
      <c r="T9" s="2571"/>
      <c r="U9" s="2573"/>
      <c r="V9" s="2573"/>
      <c r="W9" s="2573"/>
      <c r="X9" s="2573"/>
      <c r="Y9" s="2573"/>
      <c r="Z9" s="2573"/>
      <c r="AA9" s="2573"/>
      <c r="AB9" s="2573"/>
      <c r="AC9" s="2573"/>
      <c r="AD9" s="2573"/>
      <c r="AE9" s="2564"/>
      <c r="AF9" s="2568"/>
      <c r="AG9" s="2617"/>
      <c r="AH9" s="2564"/>
      <c r="AI9" s="2564"/>
      <c r="AJ9" s="2564"/>
      <c r="AK9" s="2564"/>
      <c r="AL9" s="2564"/>
      <c r="AM9" s="2564"/>
      <c r="AN9" s="2617"/>
      <c r="AO9" s="2564"/>
      <c r="AP9" s="2564"/>
      <c r="AQ9" s="2564"/>
      <c r="AR9" s="2564"/>
      <c r="AS9" s="2564"/>
      <c r="AT9" s="2564"/>
      <c r="AU9" s="2617"/>
      <c r="AV9" s="2564"/>
      <c r="AW9" s="2564"/>
      <c r="AX9" s="2564"/>
      <c r="AY9" s="2564"/>
      <c r="AZ9" s="2564"/>
      <c r="BA9" s="2564"/>
      <c r="BB9" s="2564"/>
      <c r="BC9" s="2617"/>
      <c r="BD9" s="2564"/>
      <c r="BE9" s="2564"/>
      <c r="BF9" s="2564"/>
      <c r="BG9" s="2564"/>
      <c r="BH9" s="2718"/>
      <c r="BI9" s="2568"/>
      <c r="BJ9" s="2617"/>
      <c r="BK9" s="2548" t="s">
        <v>258</v>
      </c>
      <c r="BL9" s="2548" t="s">
        <v>629</v>
      </c>
      <c r="BM9" s="2548" t="s">
        <v>630</v>
      </c>
      <c r="BN9" s="2548" t="s">
        <v>631</v>
      </c>
      <c r="BO9" s="2609" t="s">
        <v>259</v>
      </c>
      <c r="BP9" s="2540" t="s">
        <v>632</v>
      </c>
      <c r="BQ9" s="2570"/>
      <c r="BR9" s="2548" t="s">
        <v>258</v>
      </c>
      <c r="BS9" s="2548" t="s">
        <v>629</v>
      </c>
      <c r="BT9" s="2548" t="s">
        <v>630</v>
      </c>
      <c r="BU9" s="2548" t="s">
        <v>259</v>
      </c>
      <c r="BV9" s="2609" t="s">
        <v>667</v>
      </c>
      <c r="BW9" s="2547" t="s">
        <v>2165</v>
      </c>
      <c r="BX9" s="2570"/>
      <c r="BY9" s="2548" t="s">
        <v>258</v>
      </c>
      <c r="BZ9" s="2548" t="s">
        <v>629</v>
      </c>
      <c r="CA9" s="2548" t="s">
        <v>635</v>
      </c>
      <c r="CB9" s="2548" t="s">
        <v>630</v>
      </c>
      <c r="CC9" s="2548" t="s">
        <v>636</v>
      </c>
      <c r="CD9" s="2609" t="s">
        <v>669</v>
      </c>
      <c r="CE9" s="2547" t="s">
        <v>670</v>
      </c>
      <c r="CF9" s="2570"/>
      <c r="CG9" s="2548" t="s">
        <v>258</v>
      </c>
      <c r="CH9" s="2548" t="s">
        <v>629</v>
      </c>
      <c r="CI9" s="2548" t="s">
        <v>259</v>
      </c>
      <c r="CJ9" s="2609" t="s">
        <v>639</v>
      </c>
      <c r="CK9" s="2609" t="s">
        <v>640</v>
      </c>
      <c r="CL9" s="2724"/>
      <c r="CM9" s="2568"/>
      <c r="CN9" s="2617"/>
      <c r="CO9" s="2548" t="s">
        <v>258</v>
      </c>
      <c r="CP9" s="2548" t="s">
        <v>629</v>
      </c>
      <c r="CQ9" s="2548" t="s">
        <v>630</v>
      </c>
      <c r="CR9" s="2548" t="s">
        <v>631</v>
      </c>
      <c r="CS9" s="2609" t="s">
        <v>259</v>
      </c>
      <c r="CT9" s="2540" t="s">
        <v>632</v>
      </c>
      <c r="CU9" s="2570"/>
      <c r="CV9" s="2548" t="s">
        <v>258</v>
      </c>
      <c r="CW9" s="2548" t="s">
        <v>629</v>
      </c>
      <c r="CX9" s="2548" t="s">
        <v>630</v>
      </c>
      <c r="CY9" s="2548" t="s">
        <v>259</v>
      </c>
      <c r="CZ9" s="2609" t="s">
        <v>667</v>
      </c>
      <c r="DA9" s="2547" t="s">
        <v>668</v>
      </c>
      <c r="DB9" s="2570"/>
      <c r="DC9" s="2548" t="s">
        <v>258</v>
      </c>
      <c r="DD9" s="2548" t="s">
        <v>629</v>
      </c>
      <c r="DE9" s="2548" t="s">
        <v>635</v>
      </c>
      <c r="DF9" s="2548" t="s">
        <v>630</v>
      </c>
      <c r="DG9" s="2548" t="s">
        <v>636</v>
      </c>
      <c r="DH9" s="2609" t="s">
        <v>669</v>
      </c>
      <c r="DI9" s="2547" t="s">
        <v>670</v>
      </c>
      <c r="DJ9" s="2570"/>
      <c r="DK9" s="2548" t="s">
        <v>258</v>
      </c>
      <c r="DL9" s="2548" t="s">
        <v>629</v>
      </c>
      <c r="DM9" s="2548" t="s">
        <v>259</v>
      </c>
      <c r="DN9" s="2609" t="s">
        <v>2166</v>
      </c>
      <c r="DO9" s="2609" t="s">
        <v>2167</v>
      </c>
      <c r="DP9" s="2579"/>
      <c r="DQ9" s="2602"/>
      <c r="DR9" s="2620"/>
      <c r="DS9" s="2570"/>
      <c r="DT9" s="2608" t="s">
        <v>671</v>
      </c>
      <c r="DU9" s="2608" t="s">
        <v>1152</v>
      </c>
      <c r="DV9" s="2765" t="s">
        <v>483</v>
      </c>
      <c r="DW9" s="1052"/>
      <c r="DX9" s="2571"/>
      <c r="DY9" s="2571"/>
      <c r="DZ9" s="2571"/>
      <c r="EA9" s="2571"/>
      <c r="EB9" s="2571"/>
      <c r="EC9" s="2617"/>
      <c r="ED9" s="2538"/>
      <c r="EE9" s="2547" t="s">
        <v>672</v>
      </c>
      <c r="EF9" s="2547" t="s">
        <v>673</v>
      </c>
      <c r="EG9" s="2547" t="s">
        <v>674</v>
      </c>
      <c r="EH9" s="2609"/>
      <c r="EI9" s="2616"/>
      <c r="EJ9" s="2548"/>
      <c r="EK9" s="2570"/>
      <c r="EL9" s="2570"/>
      <c r="EM9" s="2547" t="s">
        <v>724</v>
      </c>
      <c r="EN9" s="2591" t="s">
        <v>673</v>
      </c>
      <c r="EO9" s="2548"/>
      <c r="EP9" s="2602"/>
      <c r="EQ9" s="2570"/>
      <c r="ER9" s="2570"/>
      <c r="ES9" s="2547" t="s">
        <v>724</v>
      </c>
      <c r="ET9" s="2591" t="s">
        <v>673</v>
      </c>
      <c r="EU9" s="2548"/>
      <c r="EV9" s="2602"/>
      <c r="EW9" s="2604" t="s">
        <v>725</v>
      </c>
      <c r="EX9" s="2604" t="s">
        <v>726</v>
      </c>
      <c r="EY9" s="2698" t="s">
        <v>727</v>
      </c>
      <c r="EZ9" s="2604" t="s">
        <v>725</v>
      </c>
      <c r="FA9" s="2604" t="s">
        <v>726</v>
      </c>
      <c r="FB9" s="2698" t="s">
        <v>727</v>
      </c>
      <c r="FC9" s="2604" t="s">
        <v>725</v>
      </c>
      <c r="FD9" s="2604" t="s">
        <v>726</v>
      </c>
      <c r="FE9" s="2698" t="s">
        <v>727</v>
      </c>
      <c r="FF9" s="2570"/>
      <c r="FG9" s="2570"/>
      <c r="FH9" s="2547" t="s">
        <v>724</v>
      </c>
      <c r="FI9" s="2591" t="s">
        <v>673</v>
      </c>
      <c r="FJ9" s="2548"/>
      <c r="FK9" s="2602"/>
      <c r="FL9" s="2571"/>
      <c r="FM9" s="2571"/>
      <c r="FN9" s="2571"/>
      <c r="FO9" s="2571"/>
      <c r="FP9" s="2571"/>
      <c r="FQ9" s="2571"/>
      <c r="FR9" s="2571"/>
      <c r="FS9" s="2571"/>
      <c r="FT9" s="2571"/>
      <c r="FU9" s="2608" t="s">
        <v>675</v>
      </c>
      <c r="FV9" s="2571"/>
      <c r="FW9" s="2571"/>
      <c r="FX9" s="2571"/>
      <c r="FY9" s="2571"/>
      <c r="FZ9" s="2571"/>
      <c r="GA9" s="2571"/>
      <c r="GB9" s="2571"/>
      <c r="GC9" s="2571"/>
      <c r="GD9" s="2571"/>
      <c r="GE9" s="2571"/>
      <c r="GF9" s="2571"/>
      <c r="GG9" s="2608" t="s">
        <v>675</v>
      </c>
      <c r="GH9" s="2570"/>
      <c r="GI9" s="2548"/>
      <c r="GJ9" s="2548"/>
      <c r="GK9" s="2602"/>
      <c r="GL9" s="2609"/>
      <c r="GM9" s="2609"/>
      <c r="GN9" s="2648"/>
      <c r="GO9" s="2620"/>
      <c r="GP9" s="2620"/>
      <c r="GQ9" s="2648"/>
      <c r="GR9" s="2602"/>
      <c r="GS9" s="2602"/>
      <c r="GT9" s="2602"/>
      <c r="GU9" s="2605" t="s">
        <v>725</v>
      </c>
      <c r="GV9" s="2604" t="s">
        <v>726</v>
      </c>
      <c r="GW9" s="2698" t="s">
        <v>727</v>
      </c>
      <c r="GX9" s="2570"/>
      <c r="GY9" s="2548"/>
      <c r="GZ9" s="2548"/>
      <c r="HA9" s="2602"/>
      <c r="HB9" s="2605" t="s">
        <v>725</v>
      </c>
      <c r="HC9" s="2604" t="s">
        <v>726</v>
      </c>
      <c r="HD9" s="2698" t="s">
        <v>727</v>
      </c>
      <c r="HE9" s="2570"/>
      <c r="HF9" s="2548"/>
      <c r="HG9" s="2609"/>
      <c r="HH9" s="2735"/>
      <c r="HI9" s="2604" t="s">
        <v>725</v>
      </c>
      <c r="HJ9" s="2604" t="s">
        <v>726</v>
      </c>
      <c r="HK9" s="2698" t="s">
        <v>727</v>
      </c>
      <c r="HL9" s="2745"/>
      <c r="HM9" s="2745"/>
      <c r="HN9" s="2642"/>
      <c r="HO9" s="2648"/>
      <c r="HP9" s="2651"/>
      <c r="HQ9" s="2658"/>
      <c r="HR9" s="2645"/>
      <c r="HS9" s="2538"/>
      <c r="HT9" s="2658"/>
      <c r="HU9" s="2542"/>
      <c r="HV9" s="2570"/>
      <c r="HW9" s="2658"/>
      <c r="HX9" s="2658"/>
      <c r="HY9" s="2562"/>
      <c r="HZ9" s="2562"/>
      <c r="IA9" s="2658"/>
      <c r="IB9" s="2658"/>
      <c r="IC9" s="2658"/>
      <c r="ID9" s="2658"/>
      <c r="IE9" s="2658"/>
      <c r="IF9" s="2658"/>
      <c r="IG9" s="2570"/>
      <c r="IH9" s="2570"/>
      <c r="II9" s="2542"/>
      <c r="IJ9" s="2668"/>
      <c r="IK9" s="2660"/>
      <c r="IL9" s="2737"/>
      <c r="IM9" s="2656"/>
      <c r="IN9" s="2740"/>
      <c r="IO9" s="2666"/>
      <c r="IP9" s="2666"/>
      <c r="IQ9" s="2666"/>
      <c r="IR9" s="2666"/>
      <c r="IS9" s="2666"/>
      <c r="IT9" s="2666"/>
      <c r="IU9" s="2666"/>
      <c r="IV9" s="2729"/>
      <c r="IW9" s="2564"/>
      <c r="IX9" s="2731"/>
      <c r="IY9" s="2733"/>
      <c r="IZ9" s="2733"/>
      <c r="JA9" s="2564"/>
      <c r="JB9" s="2556"/>
      <c r="JC9" s="2556"/>
      <c r="JD9" s="2556"/>
      <c r="JE9" s="2556"/>
      <c r="JF9" s="2556"/>
      <c r="JG9" s="2558"/>
      <c r="JH9" s="2558"/>
      <c r="JI9" s="2558"/>
      <c r="JJ9" s="2653"/>
      <c r="JK9" s="2681"/>
      <c r="JL9" s="2617"/>
      <c r="JM9" s="2656"/>
      <c r="JN9" s="2656"/>
      <c r="JO9" s="2656"/>
      <c r="JP9" s="2656"/>
      <c r="JQ9" s="2656"/>
      <c r="JR9" s="2617"/>
      <c r="JS9" s="2656"/>
      <c r="JT9" s="2656"/>
      <c r="JU9" s="2656"/>
      <c r="JV9" s="2656"/>
      <c r="JW9" s="2656"/>
      <c r="JX9" s="2656"/>
      <c r="JY9" s="2656"/>
      <c r="JZ9" s="2656"/>
      <c r="KA9" s="2656"/>
      <c r="KB9" s="2656"/>
      <c r="KC9" s="2656"/>
      <c r="KD9" s="2714"/>
      <c r="KE9" s="2716"/>
      <c r="KF9" s="2716"/>
      <c r="KG9" s="2716"/>
      <c r="KH9" s="2702"/>
      <c r="KI9" s="2710"/>
      <c r="KJ9" s="2710"/>
      <c r="KK9" s="2710"/>
      <c r="KL9" s="2710"/>
      <c r="KM9" s="2710"/>
      <c r="KN9" s="2710"/>
      <c r="KO9" s="2710"/>
      <c r="KP9" s="2710"/>
      <c r="KQ9" s="2747"/>
      <c r="KR9" s="2747" t="s">
        <v>675</v>
      </c>
      <c r="KS9" s="2710"/>
      <c r="KT9" s="2710"/>
      <c r="KU9" s="2710"/>
      <c r="KV9" s="2747"/>
      <c r="KW9" s="2710"/>
      <c r="KX9" s="2747"/>
      <c r="KY9" s="2747"/>
      <c r="KZ9" s="2747"/>
      <c r="LA9" s="2747"/>
      <c r="LB9" s="2747"/>
      <c r="LC9" s="2747" t="s">
        <v>675</v>
      </c>
      <c r="LD9" s="2710"/>
      <c r="LE9" s="2747"/>
      <c r="LF9" s="2747"/>
      <c r="LG9" s="2747"/>
      <c r="LH9" s="2747" t="s">
        <v>675</v>
      </c>
      <c r="LI9" s="2751"/>
      <c r="LJ9" s="2747"/>
      <c r="LK9" s="2747"/>
      <c r="LL9" s="2747"/>
      <c r="LM9" s="2747"/>
      <c r="LN9" s="2747"/>
      <c r="LO9" s="2754"/>
      <c r="LP9" s="2747" t="s">
        <v>675</v>
      </c>
      <c r="LQ9" s="2707"/>
      <c r="LR9" s="2710"/>
      <c r="LS9" s="2710"/>
      <c r="LT9" s="2710"/>
      <c r="LU9" s="2710"/>
      <c r="LV9" s="2710"/>
      <c r="LW9" s="2710"/>
      <c r="LX9" s="2710"/>
      <c r="LY9" s="2710"/>
      <c r="LZ9" s="2747"/>
      <c r="MA9" s="2747" t="s">
        <v>675</v>
      </c>
      <c r="MB9" s="2710"/>
      <c r="MC9" s="2710"/>
      <c r="MD9" s="2710"/>
      <c r="ME9" s="2747"/>
      <c r="MF9" s="2710"/>
      <c r="MG9" s="2747"/>
      <c r="MH9" s="2747"/>
      <c r="MI9" s="2747"/>
      <c r="MJ9" s="2747"/>
      <c r="MK9" s="2747"/>
      <c r="ML9" s="2747"/>
      <c r="MM9" s="2747" t="s">
        <v>675</v>
      </c>
      <c r="MN9" s="2751"/>
      <c r="MO9" s="2757"/>
      <c r="MP9" s="2757" t="s">
        <v>1971</v>
      </c>
      <c r="MQ9" s="2751" t="s">
        <v>1979</v>
      </c>
      <c r="MR9" s="2751" t="s">
        <v>1980</v>
      </c>
      <c r="MS9" s="2751" t="s">
        <v>1973</v>
      </c>
      <c r="MT9" s="2751" t="s">
        <v>1974</v>
      </c>
      <c r="MU9" s="2751" t="s">
        <v>1975</v>
      </c>
      <c r="MV9" s="2751" t="s">
        <v>1976</v>
      </c>
      <c r="MW9" s="2751" t="s">
        <v>1977</v>
      </c>
      <c r="MX9" s="2751" t="s">
        <v>1978</v>
      </c>
      <c r="MY9" s="2529" t="s">
        <v>483</v>
      </c>
      <c r="MZ9" s="2757" t="s">
        <v>1981</v>
      </c>
      <c r="NA9" s="2751" t="s">
        <v>1979</v>
      </c>
      <c r="NB9" s="2751" t="s">
        <v>1980</v>
      </c>
      <c r="NC9" s="2751" t="s">
        <v>1973</v>
      </c>
      <c r="ND9" s="2751" t="s">
        <v>1974</v>
      </c>
      <c r="NE9" s="2751" t="s">
        <v>1975</v>
      </c>
      <c r="NF9" s="2751" t="s">
        <v>1976</v>
      </c>
      <c r="NG9" s="2751" t="s">
        <v>1977</v>
      </c>
      <c r="NH9" s="2751" t="s">
        <v>1978</v>
      </c>
      <c r="NI9" s="2529" t="s">
        <v>483</v>
      </c>
      <c r="NJ9" s="2761"/>
      <c r="NK9" s="2761" t="s">
        <v>1987</v>
      </c>
      <c r="NL9" s="2762" t="s">
        <v>1988</v>
      </c>
      <c r="NM9" s="2747"/>
      <c r="NN9" s="2747"/>
      <c r="NO9" s="2747"/>
      <c r="NP9" s="2747"/>
      <c r="NQ9" s="2747"/>
      <c r="NR9" s="2747" t="s">
        <v>675</v>
      </c>
      <c r="NS9" s="2747"/>
      <c r="NT9" s="2747"/>
      <c r="NU9" s="2747"/>
      <c r="NV9" s="2747"/>
      <c r="NW9" s="2747"/>
      <c r="NX9" s="2747"/>
      <c r="NY9" s="2747"/>
      <c r="NZ9" s="2747"/>
      <c r="OA9" s="2759" t="s">
        <v>675</v>
      </c>
      <c r="OB9" s="2535"/>
    </row>
    <row r="10" spans="1:392" s="979" customFormat="1">
      <c r="A10" s="2538"/>
      <c r="B10" s="2540"/>
      <c r="C10" s="2540"/>
      <c r="D10" s="2542"/>
      <c r="E10" s="2543"/>
      <c r="F10" s="2576"/>
      <c r="G10" s="2545"/>
      <c r="H10" s="2548"/>
      <c r="I10" s="2540"/>
      <c r="J10" s="2561"/>
      <c r="K10" s="2562"/>
      <c r="L10" s="2670"/>
      <c r="M10" s="2579"/>
      <c r="N10" s="2582"/>
      <c r="O10" s="2582"/>
      <c r="P10" s="2540"/>
      <c r="Q10" s="2548"/>
      <c r="R10" s="2540"/>
      <c r="S10" s="2540"/>
      <c r="T10" s="2571"/>
      <c r="U10" s="2573"/>
      <c r="V10" s="2573"/>
      <c r="W10" s="2573"/>
      <c r="X10" s="2573"/>
      <c r="Y10" s="2573"/>
      <c r="Z10" s="2573"/>
      <c r="AA10" s="2573"/>
      <c r="AB10" s="2573"/>
      <c r="AC10" s="2573"/>
      <c r="AD10" s="2573"/>
      <c r="AE10" s="2564"/>
      <c r="AF10" s="2568"/>
      <c r="AG10" s="2617"/>
      <c r="AH10" s="2564"/>
      <c r="AI10" s="2564"/>
      <c r="AJ10" s="2564"/>
      <c r="AK10" s="2564"/>
      <c r="AL10" s="2564"/>
      <c r="AM10" s="2564"/>
      <c r="AN10" s="2617"/>
      <c r="AO10" s="2564"/>
      <c r="AP10" s="2564"/>
      <c r="AQ10" s="2564"/>
      <c r="AR10" s="2564"/>
      <c r="AS10" s="2564"/>
      <c r="AT10" s="2564"/>
      <c r="AU10" s="2617"/>
      <c r="AV10" s="2564"/>
      <c r="AW10" s="2564"/>
      <c r="AX10" s="2564"/>
      <c r="AY10" s="2564"/>
      <c r="AZ10" s="2564"/>
      <c r="BA10" s="2564"/>
      <c r="BB10" s="2564"/>
      <c r="BC10" s="2617"/>
      <c r="BD10" s="2564"/>
      <c r="BE10" s="2564"/>
      <c r="BF10" s="2564"/>
      <c r="BG10" s="2564"/>
      <c r="BH10" s="2718"/>
      <c r="BI10" s="2568"/>
      <c r="BJ10" s="2617"/>
      <c r="BK10" s="2548"/>
      <c r="BL10" s="2548"/>
      <c r="BM10" s="2548"/>
      <c r="BN10" s="2548"/>
      <c r="BO10" s="2609"/>
      <c r="BP10" s="2540"/>
      <c r="BQ10" s="2570"/>
      <c r="BR10" s="2548"/>
      <c r="BS10" s="2548"/>
      <c r="BT10" s="2548"/>
      <c r="BU10" s="2548"/>
      <c r="BV10" s="2609"/>
      <c r="BW10" s="2548"/>
      <c r="BX10" s="2570"/>
      <c r="BY10" s="2548"/>
      <c r="BZ10" s="2548"/>
      <c r="CA10" s="2548"/>
      <c r="CB10" s="2548"/>
      <c r="CC10" s="2548"/>
      <c r="CD10" s="2609"/>
      <c r="CE10" s="2548"/>
      <c r="CF10" s="2570"/>
      <c r="CG10" s="2548"/>
      <c r="CH10" s="2548"/>
      <c r="CI10" s="2548"/>
      <c r="CJ10" s="2609"/>
      <c r="CK10" s="2609"/>
      <c r="CL10" s="2724"/>
      <c r="CM10" s="2568"/>
      <c r="CN10" s="2617"/>
      <c r="CO10" s="2548"/>
      <c r="CP10" s="2548"/>
      <c r="CQ10" s="2548"/>
      <c r="CR10" s="2548"/>
      <c r="CS10" s="2609"/>
      <c r="CT10" s="2540"/>
      <c r="CU10" s="2570"/>
      <c r="CV10" s="2548"/>
      <c r="CW10" s="2548"/>
      <c r="CX10" s="2548"/>
      <c r="CY10" s="2548"/>
      <c r="CZ10" s="2609"/>
      <c r="DA10" s="2548"/>
      <c r="DB10" s="2570"/>
      <c r="DC10" s="2548"/>
      <c r="DD10" s="2548"/>
      <c r="DE10" s="2548"/>
      <c r="DF10" s="2548"/>
      <c r="DG10" s="2548"/>
      <c r="DH10" s="2609"/>
      <c r="DI10" s="2548"/>
      <c r="DJ10" s="2570"/>
      <c r="DK10" s="2548"/>
      <c r="DL10" s="2548"/>
      <c r="DM10" s="2548"/>
      <c r="DN10" s="2609"/>
      <c r="DO10" s="2609"/>
      <c r="DP10" s="2579"/>
      <c r="DQ10" s="2602"/>
      <c r="DR10" s="2620"/>
      <c r="DS10" s="2570"/>
      <c r="DT10" s="2620"/>
      <c r="DU10" s="2620"/>
      <c r="DV10" s="2766"/>
      <c r="DW10" s="2608" t="s">
        <v>675</v>
      </c>
      <c r="DX10" s="2571"/>
      <c r="DY10" s="2571"/>
      <c r="DZ10" s="2571"/>
      <c r="EA10" s="2571"/>
      <c r="EB10" s="2571"/>
      <c r="EC10" s="2617"/>
      <c r="ED10" s="2538"/>
      <c r="EE10" s="2548"/>
      <c r="EF10" s="2548"/>
      <c r="EG10" s="2548"/>
      <c r="EH10" s="2609"/>
      <c r="EI10" s="2616"/>
      <c r="EJ10" s="2548"/>
      <c r="EK10" s="2570"/>
      <c r="EL10" s="2570"/>
      <c r="EM10" s="2548"/>
      <c r="EN10" s="2609"/>
      <c r="EO10" s="2548"/>
      <c r="EP10" s="2602"/>
      <c r="EQ10" s="2570"/>
      <c r="ER10" s="2570"/>
      <c r="ES10" s="2548"/>
      <c r="ET10" s="2609"/>
      <c r="EU10" s="2548"/>
      <c r="EV10" s="2602"/>
      <c r="EW10" s="2605"/>
      <c r="EX10" s="2605"/>
      <c r="EY10" s="2031"/>
      <c r="EZ10" s="2605"/>
      <c r="FA10" s="2605"/>
      <c r="FB10" s="2031"/>
      <c r="FC10" s="2605"/>
      <c r="FD10" s="2605"/>
      <c r="FE10" s="2031"/>
      <c r="FF10" s="2570"/>
      <c r="FG10" s="2570"/>
      <c r="FH10" s="2548"/>
      <c r="FI10" s="2609"/>
      <c r="FJ10" s="2548"/>
      <c r="FK10" s="2602"/>
      <c r="FL10" s="2571"/>
      <c r="FM10" s="2571"/>
      <c r="FN10" s="2571"/>
      <c r="FO10" s="2571"/>
      <c r="FP10" s="2571"/>
      <c r="FQ10" s="2571"/>
      <c r="FR10" s="2571"/>
      <c r="FS10" s="2571"/>
      <c r="FT10" s="2571"/>
      <c r="FU10" s="2571"/>
      <c r="FV10" s="2571"/>
      <c r="FW10" s="2571"/>
      <c r="FX10" s="2571"/>
      <c r="FY10" s="2571"/>
      <c r="FZ10" s="2571"/>
      <c r="GA10" s="2571"/>
      <c r="GB10" s="2571"/>
      <c r="GC10" s="2571"/>
      <c r="GD10" s="2571"/>
      <c r="GE10" s="2571"/>
      <c r="GF10" s="2571"/>
      <c r="GG10" s="2571"/>
      <c r="GH10" s="2570"/>
      <c r="GI10" s="2548"/>
      <c r="GJ10" s="2548"/>
      <c r="GK10" s="2602"/>
      <c r="GL10" s="2609"/>
      <c r="GM10" s="2609"/>
      <c r="GN10" s="2648"/>
      <c r="GO10" s="2620"/>
      <c r="GP10" s="2620"/>
      <c r="GQ10" s="2648"/>
      <c r="GR10" s="2602"/>
      <c r="GS10" s="2602"/>
      <c r="GT10" s="2602"/>
      <c r="GU10" s="2605"/>
      <c r="GV10" s="2605"/>
      <c r="GW10" s="2031"/>
      <c r="GX10" s="2570"/>
      <c r="GY10" s="2548"/>
      <c r="GZ10" s="2548"/>
      <c r="HA10" s="2602"/>
      <c r="HB10" s="2605"/>
      <c r="HC10" s="2605"/>
      <c r="HD10" s="2031"/>
      <c r="HE10" s="2570"/>
      <c r="HF10" s="2548"/>
      <c r="HG10" s="2609"/>
      <c r="HH10" s="2735"/>
      <c r="HI10" s="2605"/>
      <c r="HJ10" s="2605"/>
      <c r="HK10" s="2741"/>
      <c r="HL10" s="2745"/>
      <c r="HM10" s="2745"/>
      <c r="HN10" s="2642"/>
      <c r="HO10" s="2648"/>
      <c r="HP10" s="2651"/>
      <c r="HQ10" s="2658"/>
      <c r="HR10" s="2645"/>
      <c r="HS10" s="2538"/>
      <c r="HT10" s="2658"/>
      <c r="HU10" s="2542"/>
      <c r="HV10" s="2570"/>
      <c r="HW10" s="2658"/>
      <c r="HX10" s="2658"/>
      <c r="HY10" s="2562"/>
      <c r="HZ10" s="2562"/>
      <c r="IA10" s="2658"/>
      <c r="IB10" s="2658"/>
      <c r="IC10" s="2658"/>
      <c r="ID10" s="2658"/>
      <c r="IE10" s="2658"/>
      <c r="IF10" s="2658"/>
      <c r="IG10" s="2570"/>
      <c r="IH10" s="2570"/>
      <c r="II10" s="2542"/>
      <c r="IJ10" s="2668"/>
      <c r="IK10" s="2660"/>
      <c r="IL10" s="2737"/>
      <c r="IM10" s="2656"/>
      <c r="IN10" s="2740"/>
      <c r="IO10" s="2666"/>
      <c r="IP10" s="2666"/>
      <c r="IQ10" s="2666"/>
      <c r="IR10" s="2666"/>
      <c r="IS10" s="2666"/>
      <c r="IT10" s="2666"/>
      <c r="IU10" s="2666"/>
      <c r="IV10" s="2729"/>
      <c r="IW10" s="2564"/>
      <c r="IX10" s="2731"/>
      <c r="IY10" s="2733"/>
      <c r="IZ10" s="2733"/>
      <c r="JA10" s="2564"/>
      <c r="JB10" s="2556"/>
      <c r="JC10" s="2556"/>
      <c r="JD10" s="2556"/>
      <c r="JE10" s="2556"/>
      <c r="JF10" s="2556"/>
      <c r="JG10" s="2558"/>
      <c r="JH10" s="2558"/>
      <c r="JI10" s="2558"/>
      <c r="JJ10" s="2653"/>
      <c r="JK10" s="2681"/>
      <c r="JL10" s="2617"/>
      <c r="JM10" s="2656"/>
      <c r="JN10" s="2656"/>
      <c r="JO10" s="2656"/>
      <c r="JP10" s="2656"/>
      <c r="JQ10" s="2656"/>
      <c r="JR10" s="2617"/>
      <c r="JS10" s="2656"/>
      <c r="JT10" s="2656"/>
      <c r="JU10" s="2656"/>
      <c r="JV10" s="2656"/>
      <c r="JW10" s="2656"/>
      <c r="JX10" s="2656"/>
      <c r="JY10" s="2656"/>
      <c r="JZ10" s="2656"/>
      <c r="KA10" s="2656"/>
      <c r="KB10" s="2656"/>
      <c r="KC10" s="2656"/>
      <c r="KD10" s="2714"/>
      <c r="KE10" s="2716"/>
      <c r="KF10" s="2716"/>
      <c r="KG10" s="2716"/>
      <c r="KH10" s="2702"/>
      <c r="KI10" s="2710"/>
      <c r="KJ10" s="2710"/>
      <c r="KK10" s="2710"/>
      <c r="KL10" s="2710"/>
      <c r="KM10" s="2710"/>
      <c r="KN10" s="2710"/>
      <c r="KO10" s="2710"/>
      <c r="KP10" s="2710"/>
      <c r="KQ10" s="2747"/>
      <c r="KR10" s="2716"/>
      <c r="KS10" s="2710"/>
      <c r="KT10" s="2710"/>
      <c r="KU10" s="2710"/>
      <c r="KV10" s="2747"/>
      <c r="KW10" s="2710"/>
      <c r="KX10" s="2747"/>
      <c r="KY10" s="2747"/>
      <c r="KZ10" s="2747"/>
      <c r="LA10" s="2747"/>
      <c r="LB10" s="2747"/>
      <c r="LC10" s="2716"/>
      <c r="LD10" s="2710"/>
      <c r="LE10" s="2747"/>
      <c r="LF10" s="2747"/>
      <c r="LG10" s="2747"/>
      <c r="LH10" s="2716"/>
      <c r="LI10" s="2751"/>
      <c r="LJ10" s="2747"/>
      <c r="LK10" s="2747"/>
      <c r="LL10" s="2747"/>
      <c r="LM10" s="2747"/>
      <c r="LN10" s="2747"/>
      <c r="LO10" s="2754"/>
      <c r="LP10" s="2716"/>
      <c r="LQ10" s="2707"/>
      <c r="LR10" s="2710"/>
      <c r="LS10" s="2710"/>
      <c r="LT10" s="2710"/>
      <c r="LU10" s="2710"/>
      <c r="LV10" s="2710"/>
      <c r="LW10" s="2710"/>
      <c r="LX10" s="2710"/>
      <c r="LY10" s="2710"/>
      <c r="LZ10" s="2747"/>
      <c r="MA10" s="2716"/>
      <c r="MB10" s="2710"/>
      <c r="MC10" s="2710"/>
      <c r="MD10" s="2710"/>
      <c r="ME10" s="2747"/>
      <c r="MF10" s="2710"/>
      <c r="MG10" s="2747"/>
      <c r="MH10" s="2747"/>
      <c r="MI10" s="2747"/>
      <c r="MJ10" s="2747"/>
      <c r="MK10" s="2747"/>
      <c r="ML10" s="2747"/>
      <c r="MM10" s="2716"/>
      <c r="MN10" s="2751"/>
      <c r="MO10" s="2757"/>
      <c r="MP10" s="2775"/>
      <c r="MQ10" s="2773"/>
      <c r="MR10" s="2773"/>
      <c r="MS10" s="2773"/>
      <c r="MT10" s="2773"/>
      <c r="MU10" s="2751"/>
      <c r="MV10" s="2751"/>
      <c r="MW10" s="2751"/>
      <c r="MX10" s="2773"/>
      <c r="MY10" s="2530"/>
      <c r="MZ10" s="2775"/>
      <c r="NA10" s="2773"/>
      <c r="NB10" s="2773"/>
      <c r="NC10" s="2773"/>
      <c r="ND10" s="2773"/>
      <c r="NE10" s="2751"/>
      <c r="NF10" s="2751"/>
      <c r="NG10" s="2751"/>
      <c r="NH10" s="2773"/>
      <c r="NI10" s="2530"/>
      <c r="NJ10" s="2761"/>
      <c r="NK10" s="2761"/>
      <c r="NL10" s="2762"/>
      <c r="NM10" s="2747"/>
      <c r="NN10" s="2747"/>
      <c r="NO10" s="2747"/>
      <c r="NP10" s="2747"/>
      <c r="NQ10" s="2747"/>
      <c r="NR10" s="2716"/>
      <c r="NS10" s="2747"/>
      <c r="NT10" s="2747"/>
      <c r="NU10" s="2747"/>
      <c r="NV10" s="2747"/>
      <c r="NW10" s="2747"/>
      <c r="NX10" s="2747"/>
      <c r="NY10" s="2747"/>
      <c r="NZ10" s="2747"/>
      <c r="OA10" s="2771"/>
      <c r="OB10" s="2535"/>
    </row>
    <row r="11" spans="1:392" s="979" customFormat="1">
      <c r="A11" s="2538"/>
      <c r="B11" s="2540"/>
      <c r="C11" s="2540"/>
      <c r="D11" s="2542"/>
      <c r="E11" s="2543"/>
      <c r="F11" s="2576"/>
      <c r="G11" s="2545"/>
      <c r="H11" s="2548"/>
      <c r="I11" s="2540"/>
      <c r="J11" s="2561"/>
      <c r="K11" s="2562"/>
      <c r="L11" s="2670"/>
      <c r="M11" s="2579"/>
      <c r="N11" s="2582"/>
      <c r="O11" s="2582"/>
      <c r="P11" s="2540"/>
      <c r="Q11" s="2548"/>
      <c r="R11" s="2540"/>
      <c r="S11" s="2540"/>
      <c r="T11" s="2571"/>
      <c r="U11" s="2573"/>
      <c r="V11" s="2573"/>
      <c r="W11" s="2573"/>
      <c r="X11" s="2573"/>
      <c r="Y11" s="2573"/>
      <c r="Z11" s="2573"/>
      <c r="AA11" s="2573"/>
      <c r="AB11" s="2573"/>
      <c r="AC11" s="2573"/>
      <c r="AD11" s="2573"/>
      <c r="AE11" s="2564"/>
      <c r="AF11" s="2568"/>
      <c r="AG11" s="2617"/>
      <c r="AH11" s="2564"/>
      <c r="AI11" s="2564"/>
      <c r="AJ11" s="2564"/>
      <c r="AK11" s="2564"/>
      <c r="AL11" s="2564"/>
      <c r="AM11" s="2564"/>
      <c r="AN11" s="2617"/>
      <c r="AO11" s="2564"/>
      <c r="AP11" s="2564"/>
      <c r="AQ11" s="2564"/>
      <c r="AR11" s="2564"/>
      <c r="AS11" s="2564"/>
      <c r="AT11" s="2564"/>
      <c r="AU11" s="2617"/>
      <c r="AV11" s="2564"/>
      <c r="AW11" s="2564"/>
      <c r="AX11" s="2564"/>
      <c r="AY11" s="2564"/>
      <c r="AZ11" s="2564"/>
      <c r="BA11" s="2564"/>
      <c r="BB11" s="2564"/>
      <c r="BC11" s="2617"/>
      <c r="BD11" s="2564"/>
      <c r="BE11" s="2564"/>
      <c r="BF11" s="2564"/>
      <c r="BG11" s="2564"/>
      <c r="BH11" s="2718"/>
      <c r="BI11" s="2568"/>
      <c r="BJ11" s="2617"/>
      <c r="BK11" s="2548"/>
      <c r="BL11" s="2548"/>
      <c r="BM11" s="2548"/>
      <c r="BN11" s="2548"/>
      <c r="BO11" s="2609"/>
      <c r="BP11" s="2540"/>
      <c r="BQ11" s="2570"/>
      <c r="BR11" s="2548"/>
      <c r="BS11" s="2548"/>
      <c r="BT11" s="2548"/>
      <c r="BU11" s="2548"/>
      <c r="BV11" s="2609"/>
      <c r="BW11" s="2548"/>
      <c r="BX11" s="2570"/>
      <c r="BY11" s="2548"/>
      <c r="BZ11" s="2548"/>
      <c r="CA11" s="2548"/>
      <c r="CB11" s="2548"/>
      <c r="CC11" s="2548"/>
      <c r="CD11" s="2609"/>
      <c r="CE11" s="2548"/>
      <c r="CF11" s="2570"/>
      <c r="CG11" s="2548"/>
      <c r="CH11" s="2548"/>
      <c r="CI11" s="2548"/>
      <c r="CJ11" s="2609"/>
      <c r="CK11" s="2609"/>
      <c r="CL11" s="2724"/>
      <c r="CM11" s="2568"/>
      <c r="CN11" s="2617"/>
      <c r="CO11" s="2548"/>
      <c r="CP11" s="2548"/>
      <c r="CQ11" s="2548"/>
      <c r="CR11" s="2548"/>
      <c r="CS11" s="2609"/>
      <c r="CT11" s="2540"/>
      <c r="CU11" s="2570"/>
      <c r="CV11" s="2548"/>
      <c r="CW11" s="2548"/>
      <c r="CX11" s="2548"/>
      <c r="CY11" s="2548"/>
      <c r="CZ11" s="2609"/>
      <c r="DA11" s="2548"/>
      <c r="DB11" s="2570"/>
      <c r="DC11" s="2548"/>
      <c r="DD11" s="2548"/>
      <c r="DE11" s="2548"/>
      <c r="DF11" s="2548"/>
      <c r="DG11" s="2548"/>
      <c r="DH11" s="2609"/>
      <c r="DI11" s="2548"/>
      <c r="DJ11" s="2570"/>
      <c r="DK11" s="2548"/>
      <c r="DL11" s="2548"/>
      <c r="DM11" s="2548"/>
      <c r="DN11" s="2609"/>
      <c r="DO11" s="2609"/>
      <c r="DP11" s="2579"/>
      <c r="DQ11" s="2602"/>
      <c r="DR11" s="2620"/>
      <c r="DS11" s="2570"/>
      <c r="DT11" s="2620"/>
      <c r="DU11" s="2620"/>
      <c r="DV11" s="2766"/>
      <c r="DW11" s="2620"/>
      <c r="DX11" s="2571"/>
      <c r="DY11" s="2571"/>
      <c r="DZ11" s="2571"/>
      <c r="EA11" s="2571"/>
      <c r="EB11" s="2571"/>
      <c r="EC11" s="2617"/>
      <c r="ED11" s="2538"/>
      <c r="EE11" s="2548"/>
      <c r="EF11" s="2548"/>
      <c r="EG11" s="2548"/>
      <c r="EH11" s="2609"/>
      <c r="EI11" s="2616"/>
      <c r="EJ11" s="2548"/>
      <c r="EK11" s="2570"/>
      <c r="EL11" s="2570"/>
      <c r="EM11" s="2548"/>
      <c r="EN11" s="2609"/>
      <c r="EO11" s="2548"/>
      <c r="EP11" s="2602"/>
      <c r="EQ11" s="2570"/>
      <c r="ER11" s="2570"/>
      <c r="ES11" s="2548"/>
      <c r="ET11" s="2609"/>
      <c r="EU11" s="2548"/>
      <c r="EV11" s="2602"/>
      <c r="EW11" s="2605"/>
      <c r="EX11" s="2605"/>
      <c r="EY11" s="2031"/>
      <c r="EZ11" s="2605"/>
      <c r="FA11" s="2605"/>
      <c r="FB11" s="2031"/>
      <c r="FC11" s="2605"/>
      <c r="FD11" s="2605"/>
      <c r="FE11" s="2031"/>
      <c r="FF11" s="2570"/>
      <c r="FG11" s="2570"/>
      <c r="FH11" s="2548"/>
      <c r="FI11" s="2609"/>
      <c r="FJ11" s="2548"/>
      <c r="FK11" s="2602"/>
      <c r="FL11" s="2571"/>
      <c r="FM11" s="2571"/>
      <c r="FN11" s="2571"/>
      <c r="FO11" s="2571"/>
      <c r="FP11" s="2571"/>
      <c r="FQ11" s="2571"/>
      <c r="FR11" s="2571"/>
      <c r="FS11" s="2571"/>
      <c r="FT11" s="2571"/>
      <c r="FU11" s="2571"/>
      <c r="FV11" s="2571"/>
      <c r="FW11" s="2571"/>
      <c r="FX11" s="2571"/>
      <c r="FY11" s="2571"/>
      <c r="FZ11" s="2571"/>
      <c r="GA11" s="2571"/>
      <c r="GB11" s="2571"/>
      <c r="GC11" s="2571"/>
      <c r="GD11" s="2571"/>
      <c r="GE11" s="2571"/>
      <c r="GF11" s="2571"/>
      <c r="GG11" s="2571"/>
      <c r="GH11" s="2570"/>
      <c r="GI11" s="2548"/>
      <c r="GJ11" s="2548"/>
      <c r="GK11" s="2602"/>
      <c r="GL11" s="2609"/>
      <c r="GM11" s="2609"/>
      <c r="GN11" s="2648"/>
      <c r="GO11" s="2620"/>
      <c r="GP11" s="2620"/>
      <c r="GQ11" s="2648"/>
      <c r="GR11" s="2602"/>
      <c r="GS11" s="2602"/>
      <c r="GT11" s="2602"/>
      <c r="GU11" s="2605"/>
      <c r="GV11" s="2605"/>
      <c r="GW11" s="2031"/>
      <c r="GX11" s="2570"/>
      <c r="GY11" s="2548"/>
      <c r="GZ11" s="2548"/>
      <c r="HA11" s="2602"/>
      <c r="HB11" s="2605"/>
      <c r="HC11" s="2605"/>
      <c r="HD11" s="2031"/>
      <c r="HE11" s="2570"/>
      <c r="HF11" s="2548"/>
      <c r="HG11" s="2609"/>
      <c r="HH11" s="2735"/>
      <c r="HI11" s="2605"/>
      <c r="HJ11" s="2605"/>
      <c r="HK11" s="2741"/>
      <c r="HL11" s="2745"/>
      <c r="HM11" s="2745"/>
      <c r="HN11" s="2642"/>
      <c r="HO11" s="2648"/>
      <c r="HP11" s="2651"/>
      <c r="HQ11" s="2658"/>
      <c r="HR11" s="2645"/>
      <c r="HS11" s="2538"/>
      <c r="HT11" s="2658"/>
      <c r="HU11" s="2542"/>
      <c r="HV11" s="2570"/>
      <c r="HW11" s="2658"/>
      <c r="HX11" s="2658"/>
      <c r="HY11" s="2562"/>
      <c r="HZ11" s="2562"/>
      <c r="IA11" s="2658"/>
      <c r="IB11" s="2658"/>
      <c r="IC11" s="2658"/>
      <c r="ID11" s="2658"/>
      <c r="IE11" s="2658"/>
      <c r="IF11" s="2658"/>
      <c r="IG11" s="2570"/>
      <c r="IH11" s="2570"/>
      <c r="II11" s="2542"/>
      <c r="IJ11" s="2668"/>
      <c r="IK11" s="2660"/>
      <c r="IL11" s="2737"/>
      <c r="IM11" s="2656"/>
      <c r="IN11" s="2740"/>
      <c r="IO11" s="2666"/>
      <c r="IP11" s="2666"/>
      <c r="IQ11" s="2666"/>
      <c r="IR11" s="2666"/>
      <c r="IS11" s="2666"/>
      <c r="IT11" s="2666"/>
      <c r="IU11" s="2666"/>
      <c r="IV11" s="2729"/>
      <c r="IW11" s="2564"/>
      <c r="IX11" s="2731"/>
      <c r="IY11" s="2733"/>
      <c r="IZ11" s="2733"/>
      <c r="JA11" s="2564"/>
      <c r="JB11" s="2556"/>
      <c r="JC11" s="2556"/>
      <c r="JD11" s="2556"/>
      <c r="JE11" s="2556"/>
      <c r="JF11" s="2556"/>
      <c r="JG11" s="2558"/>
      <c r="JH11" s="2558"/>
      <c r="JI11" s="2558"/>
      <c r="JJ11" s="2653"/>
      <c r="JK11" s="2681"/>
      <c r="JL11" s="2617"/>
      <c r="JM11" s="2656"/>
      <c r="JN11" s="2656"/>
      <c r="JO11" s="2656"/>
      <c r="JP11" s="2656"/>
      <c r="JQ11" s="2656"/>
      <c r="JR11" s="2617"/>
      <c r="JS11" s="2656"/>
      <c r="JT11" s="2656"/>
      <c r="JU11" s="2656"/>
      <c r="JV11" s="2656"/>
      <c r="JW11" s="2656"/>
      <c r="JX11" s="2656"/>
      <c r="JY11" s="2656"/>
      <c r="JZ11" s="2656"/>
      <c r="KA11" s="2656"/>
      <c r="KB11" s="2656"/>
      <c r="KC11" s="2656"/>
      <c r="KD11" s="2714"/>
      <c r="KE11" s="2716"/>
      <c r="KF11" s="2716"/>
      <c r="KG11" s="2716"/>
      <c r="KH11" s="2702"/>
      <c r="KI11" s="2710"/>
      <c r="KJ11" s="2710"/>
      <c r="KK11" s="2710"/>
      <c r="KL11" s="2710"/>
      <c r="KM11" s="2710"/>
      <c r="KN11" s="2710"/>
      <c r="KO11" s="2710"/>
      <c r="KP11" s="2710"/>
      <c r="KQ11" s="2747"/>
      <c r="KR11" s="2716"/>
      <c r="KS11" s="2710"/>
      <c r="KT11" s="2710"/>
      <c r="KU11" s="2710"/>
      <c r="KV11" s="2747"/>
      <c r="KW11" s="2710"/>
      <c r="KX11" s="2747"/>
      <c r="KY11" s="2747"/>
      <c r="KZ11" s="2747"/>
      <c r="LA11" s="2747"/>
      <c r="LB11" s="2747"/>
      <c r="LC11" s="2716"/>
      <c r="LD11" s="2710"/>
      <c r="LE11" s="2747"/>
      <c r="LF11" s="2747"/>
      <c r="LG11" s="2747"/>
      <c r="LH11" s="2716"/>
      <c r="LI11" s="2751"/>
      <c r="LJ11" s="2747"/>
      <c r="LK11" s="2747"/>
      <c r="LL11" s="2747"/>
      <c r="LM11" s="2747"/>
      <c r="LN11" s="2747"/>
      <c r="LO11" s="2754"/>
      <c r="LP11" s="2716"/>
      <c r="LQ11" s="2707"/>
      <c r="LR11" s="2710"/>
      <c r="LS11" s="2710"/>
      <c r="LT11" s="2710"/>
      <c r="LU11" s="2710"/>
      <c r="LV11" s="2710"/>
      <c r="LW11" s="2710"/>
      <c r="LX11" s="2710"/>
      <c r="LY11" s="2710"/>
      <c r="LZ11" s="2747"/>
      <c r="MA11" s="2716"/>
      <c r="MB11" s="2710"/>
      <c r="MC11" s="2710"/>
      <c r="MD11" s="2710"/>
      <c r="ME11" s="2747"/>
      <c r="MF11" s="2710"/>
      <c r="MG11" s="2747"/>
      <c r="MH11" s="2747"/>
      <c r="MI11" s="2747"/>
      <c r="MJ11" s="2747"/>
      <c r="MK11" s="2747"/>
      <c r="ML11" s="2747"/>
      <c r="MM11" s="2716"/>
      <c r="MN11" s="2751"/>
      <c r="MO11" s="2757"/>
      <c r="MP11" s="2775"/>
      <c r="MQ11" s="2773"/>
      <c r="MR11" s="2773"/>
      <c r="MS11" s="2773"/>
      <c r="MT11" s="2773"/>
      <c r="MU11" s="2751"/>
      <c r="MV11" s="2751"/>
      <c r="MW11" s="2751"/>
      <c r="MX11" s="2773"/>
      <c r="MY11" s="2530"/>
      <c r="MZ11" s="2775"/>
      <c r="NA11" s="2773"/>
      <c r="NB11" s="2773"/>
      <c r="NC11" s="2773"/>
      <c r="ND11" s="2773"/>
      <c r="NE11" s="2751"/>
      <c r="NF11" s="2751"/>
      <c r="NG11" s="2751"/>
      <c r="NH11" s="2773"/>
      <c r="NI11" s="2530"/>
      <c r="NJ11" s="2761"/>
      <c r="NK11" s="2761"/>
      <c r="NL11" s="2762"/>
      <c r="NM11" s="2747"/>
      <c r="NN11" s="2747"/>
      <c r="NO11" s="2747"/>
      <c r="NP11" s="2747"/>
      <c r="NQ11" s="2747"/>
      <c r="NR11" s="2716"/>
      <c r="NS11" s="2747"/>
      <c r="NT11" s="2747"/>
      <c r="NU11" s="2747"/>
      <c r="NV11" s="2747"/>
      <c r="NW11" s="2747"/>
      <c r="NX11" s="2747"/>
      <c r="NY11" s="2747"/>
      <c r="NZ11" s="2747"/>
      <c r="OA11" s="2771"/>
      <c r="OB11" s="2535"/>
    </row>
    <row ht="58.9" customHeight="1" r="12" spans="1:392" s="979" customFormat="1">
      <c r="A12" s="2538"/>
      <c r="B12" s="2540"/>
      <c r="C12" s="2540"/>
      <c r="D12" s="2542"/>
      <c r="E12" s="2543"/>
      <c r="F12" s="2577"/>
      <c r="G12" s="2546"/>
      <c r="H12" s="2539"/>
      <c r="I12" s="2540"/>
      <c r="J12" s="2561"/>
      <c r="K12" s="2562"/>
      <c r="L12" s="2670"/>
      <c r="M12" s="2580"/>
      <c r="N12" s="2583"/>
      <c r="O12" s="2583"/>
      <c r="P12" s="2540"/>
      <c r="Q12" s="2539"/>
      <c r="R12" s="2540"/>
      <c r="S12" s="2540"/>
      <c r="T12" s="2537"/>
      <c r="U12" s="2574"/>
      <c r="V12" s="2574"/>
      <c r="W12" s="2574"/>
      <c r="X12" s="2574"/>
      <c r="Y12" s="2574"/>
      <c r="Z12" s="2574"/>
      <c r="AA12" s="2574"/>
      <c r="AB12" s="2574"/>
      <c r="AC12" s="2574"/>
      <c r="AD12" s="2574"/>
      <c r="AE12" s="2565"/>
      <c r="AF12" s="2569"/>
      <c r="AG12" s="2671"/>
      <c r="AH12" s="2564"/>
      <c r="AI12" s="2564"/>
      <c r="AJ12" s="2564"/>
      <c r="AK12" s="2564"/>
      <c r="AL12" s="2564"/>
      <c r="AM12" s="2564"/>
      <c r="AN12" s="2671"/>
      <c r="AO12" s="2564"/>
      <c r="AP12" s="2564"/>
      <c r="AQ12" s="2564"/>
      <c r="AR12" s="2564"/>
      <c r="AS12" s="2564"/>
      <c r="AT12" s="2564"/>
      <c r="AU12" s="2671"/>
      <c r="AV12" s="2564"/>
      <c r="AW12" s="2564"/>
      <c r="AX12" s="2564"/>
      <c r="AY12" s="2564"/>
      <c r="AZ12" s="2564"/>
      <c r="BA12" s="2564"/>
      <c r="BB12" s="2564"/>
      <c r="BC12" s="2671"/>
      <c r="BD12" s="2564"/>
      <c r="BE12" s="2564"/>
      <c r="BF12" s="2564"/>
      <c r="BG12" s="2564"/>
      <c r="BH12" s="2718"/>
      <c r="BI12" s="2568"/>
      <c r="BJ12" s="2671"/>
      <c r="BK12" s="2539"/>
      <c r="BL12" s="2539"/>
      <c r="BM12" s="2539"/>
      <c r="BN12" s="2539"/>
      <c r="BO12" s="2610"/>
      <c r="BP12" s="2540"/>
      <c r="BQ12" s="2563"/>
      <c r="BR12" s="2539"/>
      <c r="BS12" s="2539"/>
      <c r="BT12" s="2539"/>
      <c r="BU12" s="2539"/>
      <c r="BV12" s="2610"/>
      <c r="BW12" s="2539"/>
      <c r="BX12" s="2563"/>
      <c r="BY12" s="2539"/>
      <c r="BZ12" s="2539"/>
      <c r="CA12" s="2539"/>
      <c r="CB12" s="2539"/>
      <c r="CC12" s="2539"/>
      <c r="CD12" s="2610"/>
      <c r="CE12" s="2539"/>
      <c r="CF12" s="2563"/>
      <c r="CG12" s="2539"/>
      <c r="CH12" s="2539"/>
      <c r="CI12" s="2539"/>
      <c r="CJ12" s="2610"/>
      <c r="CK12" s="2610"/>
      <c r="CL12" s="2725"/>
      <c r="CM12" s="2568"/>
      <c r="CN12" s="2671"/>
      <c r="CO12" s="2539"/>
      <c r="CP12" s="2539"/>
      <c r="CQ12" s="2539"/>
      <c r="CR12" s="2539"/>
      <c r="CS12" s="2610"/>
      <c r="CT12" s="2540"/>
      <c r="CU12" s="2563"/>
      <c r="CV12" s="2539"/>
      <c r="CW12" s="2539"/>
      <c r="CX12" s="2539"/>
      <c r="CY12" s="2539"/>
      <c r="CZ12" s="2610"/>
      <c r="DA12" s="2539"/>
      <c r="DB12" s="2563"/>
      <c r="DC12" s="2539"/>
      <c r="DD12" s="2539"/>
      <c r="DE12" s="2539"/>
      <c r="DF12" s="2539"/>
      <c r="DG12" s="2539"/>
      <c r="DH12" s="2610"/>
      <c r="DI12" s="2539"/>
      <c r="DJ12" s="2563"/>
      <c r="DK12" s="2539"/>
      <c r="DL12" s="2539"/>
      <c r="DM12" s="2539"/>
      <c r="DN12" s="2610"/>
      <c r="DO12" s="2610"/>
      <c r="DP12" s="2580"/>
      <c r="DQ12" s="2603"/>
      <c r="DR12" s="2621"/>
      <c r="DS12" s="2563"/>
      <c r="DT12" s="2621"/>
      <c r="DU12" s="2621"/>
      <c r="DV12" s="2767"/>
      <c r="DW12" s="2621"/>
      <c r="DX12" s="2537"/>
      <c r="DY12" s="2537"/>
      <c r="DZ12" s="2537"/>
      <c r="EA12" s="2537"/>
      <c r="EB12" s="2537"/>
      <c r="EC12" s="2617"/>
      <c r="ED12" s="2608"/>
      <c r="EE12" s="2539"/>
      <c r="EF12" s="2539"/>
      <c r="EG12" s="2539"/>
      <c r="EH12" s="2609"/>
      <c r="EI12" s="2765"/>
      <c r="EJ12" s="2539"/>
      <c r="EK12" s="2563"/>
      <c r="EL12" s="2563"/>
      <c r="EM12" s="2539"/>
      <c r="EN12" s="2610"/>
      <c r="EO12" s="2539"/>
      <c r="EP12" s="2603"/>
      <c r="EQ12" s="2563"/>
      <c r="ER12" s="2563"/>
      <c r="ES12" s="2539"/>
      <c r="ET12" s="2610"/>
      <c r="EU12" s="2539"/>
      <c r="EV12" s="2603"/>
      <c r="EW12" s="2606"/>
      <c r="EX12" s="2606"/>
      <c r="EY12" s="2012"/>
      <c r="EZ12" s="2606"/>
      <c r="FA12" s="2606"/>
      <c r="FB12" s="2012"/>
      <c r="FC12" s="2606"/>
      <c r="FD12" s="2606"/>
      <c r="FE12" s="2012"/>
      <c r="FF12" s="2563"/>
      <c r="FG12" s="2563"/>
      <c r="FH12" s="2539"/>
      <c r="FI12" s="2610"/>
      <c r="FJ12" s="2539"/>
      <c r="FK12" s="2603"/>
      <c r="FL12" s="2537"/>
      <c r="FM12" s="2537"/>
      <c r="FN12" s="2537"/>
      <c r="FO12" s="2537"/>
      <c r="FP12" s="2537"/>
      <c r="FQ12" s="2537"/>
      <c r="FR12" s="2537"/>
      <c r="FS12" s="2537"/>
      <c r="FT12" s="2537"/>
      <c r="FU12" s="2537"/>
      <c r="FV12" s="2537"/>
      <c r="FW12" s="2537"/>
      <c r="FX12" s="2537"/>
      <c r="FY12" s="2537"/>
      <c r="FZ12" s="2537"/>
      <c r="GA12" s="2537"/>
      <c r="GB12" s="2537"/>
      <c r="GC12" s="2537"/>
      <c r="GD12" s="2537"/>
      <c r="GE12" s="2537"/>
      <c r="GF12" s="2537"/>
      <c r="GG12" s="2537"/>
      <c r="GH12" s="2563"/>
      <c r="GI12" s="2539"/>
      <c r="GJ12" s="2539"/>
      <c r="GK12" s="2603"/>
      <c r="GL12" s="2610"/>
      <c r="GM12" s="2610"/>
      <c r="GN12" s="2649"/>
      <c r="GO12" s="2621"/>
      <c r="GP12" s="2621"/>
      <c r="GQ12" s="2649"/>
      <c r="GR12" s="2603"/>
      <c r="GS12" s="2603"/>
      <c r="GT12" s="2603"/>
      <c r="GU12" s="2606"/>
      <c r="GV12" s="2606"/>
      <c r="GW12" s="2012"/>
      <c r="GX12" s="2563"/>
      <c r="GY12" s="2539"/>
      <c r="GZ12" s="2539"/>
      <c r="HA12" s="2603"/>
      <c r="HB12" s="2606"/>
      <c r="HC12" s="2606"/>
      <c r="HD12" s="2012"/>
      <c r="HE12" s="2563"/>
      <c r="HF12" s="2539"/>
      <c r="HG12" s="2610"/>
      <c r="HH12" s="2560"/>
      <c r="HI12" s="2606"/>
      <c r="HJ12" s="2606"/>
      <c r="HK12" s="2742"/>
      <c r="HL12" s="2745"/>
      <c r="HM12" s="2745"/>
      <c r="HN12" s="2643"/>
      <c r="HO12" s="2649"/>
      <c r="HP12" s="2651"/>
      <c r="HQ12" s="2658"/>
      <c r="HR12" s="2646"/>
      <c r="HS12" s="2538"/>
      <c r="HT12" s="2658"/>
      <c r="HU12" s="2542"/>
      <c r="HV12" s="2563"/>
      <c r="HW12" s="2658"/>
      <c r="HX12" s="2658"/>
      <c r="HY12" s="2562"/>
      <c r="HZ12" s="2562"/>
      <c r="IA12" s="2658"/>
      <c r="IB12" s="2658"/>
      <c r="IC12" s="2658"/>
      <c r="ID12" s="2658"/>
      <c r="IE12" s="2658"/>
      <c r="IF12" s="2658"/>
      <c r="IG12" s="2563"/>
      <c r="IH12" s="2563"/>
      <c r="II12" s="2542"/>
      <c r="IJ12" s="2541"/>
      <c r="IK12" s="2661"/>
      <c r="IL12" s="2738"/>
      <c r="IM12" s="2657"/>
      <c r="IN12" s="2740"/>
      <c r="IO12" s="2666"/>
      <c r="IP12" s="2666"/>
      <c r="IQ12" s="2666"/>
      <c r="IR12" s="2666"/>
      <c r="IS12" s="2666"/>
      <c r="IT12" s="2666"/>
      <c r="IU12" s="2666"/>
      <c r="IV12" s="2729"/>
      <c r="IW12" s="2564"/>
      <c r="IX12" s="2731"/>
      <c r="IY12" s="2734"/>
      <c r="IZ12" s="2733"/>
      <c r="JA12" s="2564"/>
      <c r="JB12" s="2556"/>
      <c r="JC12" s="2556"/>
      <c r="JD12" s="2556"/>
      <c r="JE12" s="2556"/>
      <c r="JF12" s="2556"/>
      <c r="JG12" s="2559"/>
      <c r="JH12" s="2559"/>
      <c r="JI12" s="2559"/>
      <c r="JJ12" s="2654"/>
      <c r="JK12" s="2682"/>
      <c r="JL12" s="2617"/>
      <c r="JM12" s="2657"/>
      <c r="JN12" s="2657"/>
      <c r="JO12" s="2657"/>
      <c r="JP12" s="2657"/>
      <c r="JQ12" s="2657"/>
      <c r="JR12" s="2617"/>
      <c r="JS12" s="2657"/>
      <c r="JT12" s="2657"/>
      <c r="JU12" s="2657"/>
      <c r="JV12" s="2657"/>
      <c r="JW12" s="2657"/>
      <c r="JX12" s="2657"/>
      <c r="JY12" s="2657"/>
      <c r="JZ12" s="2657"/>
      <c r="KA12" s="2657"/>
      <c r="KB12" s="2657"/>
      <c r="KC12" s="2657"/>
      <c r="KD12" s="2714"/>
      <c r="KE12" s="2717"/>
      <c r="KF12" s="2717"/>
      <c r="KG12" s="2717"/>
      <c r="KH12" s="2703"/>
      <c r="KI12" s="2711"/>
      <c r="KJ12" s="2711"/>
      <c r="KK12" s="2711"/>
      <c r="KL12" s="2711"/>
      <c r="KM12" s="2711"/>
      <c r="KN12" s="2711"/>
      <c r="KO12" s="2711"/>
      <c r="KP12" s="2711"/>
      <c r="KQ12" s="2748"/>
      <c r="KR12" s="2717"/>
      <c r="KS12" s="2711"/>
      <c r="KT12" s="2711"/>
      <c r="KU12" s="2711"/>
      <c r="KV12" s="2748"/>
      <c r="KW12" s="2711"/>
      <c r="KX12" s="2748"/>
      <c r="KY12" s="2748"/>
      <c r="KZ12" s="2748"/>
      <c r="LA12" s="2748"/>
      <c r="LB12" s="2748"/>
      <c r="LC12" s="2717"/>
      <c r="LD12" s="2711"/>
      <c r="LE12" s="2748"/>
      <c r="LF12" s="2748"/>
      <c r="LG12" s="2748"/>
      <c r="LH12" s="2717"/>
      <c r="LI12" s="2752"/>
      <c r="LJ12" s="2748"/>
      <c r="LK12" s="2748"/>
      <c r="LL12" s="2748"/>
      <c r="LM12" s="2748"/>
      <c r="LN12" s="2748"/>
      <c r="LO12" s="2755"/>
      <c r="LP12" s="2717"/>
      <c r="LQ12" s="2708"/>
      <c r="LR12" s="2711"/>
      <c r="LS12" s="2711"/>
      <c r="LT12" s="2711"/>
      <c r="LU12" s="2711"/>
      <c r="LV12" s="2711"/>
      <c r="LW12" s="2711"/>
      <c r="LX12" s="2711"/>
      <c r="LY12" s="2711"/>
      <c r="LZ12" s="2748"/>
      <c r="MA12" s="2717"/>
      <c r="MB12" s="2711"/>
      <c r="MC12" s="2711"/>
      <c r="MD12" s="2711"/>
      <c r="ME12" s="2748"/>
      <c r="MF12" s="2711"/>
      <c r="MG12" s="2748"/>
      <c r="MH12" s="2748"/>
      <c r="MI12" s="2748"/>
      <c r="MJ12" s="2748"/>
      <c r="MK12" s="2748"/>
      <c r="ML12" s="2748"/>
      <c r="MM12" s="2717"/>
      <c r="MN12" s="2752"/>
      <c r="MO12" s="2758"/>
      <c r="MP12" s="2776"/>
      <c r="MQ12" s="2774"/>
      <c r="MR12" s="2774"/>
      <c r="MS12" s="2774"/>
      <c r="MT12" s="2774"/>
      <c r="MU12" s="2752"/>
      <c r="MV12" s="2752"/>
      <c r="MW12" s="2752"/>
      <c r="MX12" s="2774"/>
      <c r="MY12" s="2531"/>
      <c r="MZ12" s="2776"/>
      <c r="NA12" s="2774"/>
      <c r="NB12" s="2774"/>
      <c r="NC12" s="2774"/>
      <c r="ND12" s="2774"/>
      <c r="NE12" s="2752"/>
      <c r="NF12" s="2752"/>
      <c r="NG12" s="2752"/>
      <c r="NH12" s="2774"/>
      <c r="NI12" s="2531"/>
      <c r="NJ12" s="2761"/>
      <c r="NK12" s="2761"/>
      <c r="NL12" s="2762"/>
      <c r="NM12" s="2748"/>
      <c r="NN12" s="2748"/>
      <c r="NO12" s="2748"/>
      <c r="NP12" s="2748"/>
      <c r="NQ12" s="2748"/>
      <c r="NR12" s="2717"/>
      <c r="NS12" s="2748"/>
      <c r="NT12" s="2748"/>
      <c r="NU12" s="2748"/>
      <c r="NV12" s="2748"/>
      <c r="NW12" s="2748"/>
      <c r="NX12" s="2748"/>
      <c r="NY12" s="2748"/>
      <c r="NZ12" s="2748"/>
      <c r="OA12" s="2772"/>
      <c r="OB12" s="2536"/>
    </row>
    <row r="13" spans="1:392" s="979" customFormat="1">
      <c r="A13" s="985">
        <v>1</v>
      </c>
      <c r="B13" s="216">
        <f>A13+1</f>
        <v>2</v>
      </c>
      <c r="C13" s="216">
        <f>B13+1</f>
        <v>3</v>
      </c>
      <c r="D13" s="983">
        <f>C13+1</f>
        <v>4</v>
      </c>
      <c r="E13" s="216">
        <f>D13+1</f>
        <v>5</v>
      </c>
      <c r="F13" s="995">
        <f>E13+1</f>
        <v>6</v>
      </c>
      <c r="G13" s="995"/>
      <c r="H13" s="216">
        <f>F13+1</f>
        <v>7</v>
      </c>
      <c r="I13" s="216">
        <f>H13+1</f>
        <v>8</v>
      </c>
      <c r="J13" s="995">
        <f>I13+1</f>
        <v>9</v>
      </c>
      <c r="K13" s="986">
        <f>J13+1</f>
        <v>10</v>
      </c>
      <c r="L13" s="216">
        <f>K13+1</f>
        <v>11</v>
      </c>
      <c r="M13" s="216">
        <f>L13+1</f>
        <v>12</v>
      </c>
      <c r="N13" s="216">
        <f>M13+1</f>
        <v>13</v>
      </c>
      <c r="O13" s="216">
        <f>N13+1</f>
        <v>14</v>
      </c>
      <c r="P13" s="216">
        <f>O13+1</f>
        <v>15</v>
      </c>
      <c r="Q13" s="216">
        <f>P13+1</f>
        <v>16</v>
      </c>
      <c r="R13" s="216">
        <f>Q13+1</f>
        <v>17</v>
      </c>
      <c r="S13" s="216">
        <f>R13+1</f>
        <v>18</v>
      </c>
      <c r="T13" s="986">
        <f>S13+1</f>
        <v>19</v>
      </c>
      <c r="U13" s="216">
        <f>T13+1</f>
        <v>20</v>
      </c>
      <c r="V13" s="216">
        <f>U13+1</f>
        <v>21</v>
      </c>
      <c r="W13" s="216">
        <f>V13+1</f>
        <v>22</v>
      </c>
      <c r="X13" s="216">
        <f>W13+1</f>
        <v>23</v>
      </c>
      <c r="Y13" s="216">
        <f>X13+1</f>
        <v>24</v>
      </c>
      <c r="Z13" s="216">
        <f>Y13+1</f>
        <v>25</v>
      </c>
      <c r="AA13" s="216">
        <f>Z13+1</f>
        <v>26</v>
      </c>
      <c r="AB13" s="216">
        <f>AA13+1</f>
        <v>27</v>
      </c>
      <c r="AC13" s="216">
        <f>AB13+1</f>
        <v>28</v>
      </c>
      <c r="AD13" s="216">
        <f>AC13+1</f>
        <v>29</v>
      </c>
      <c r="AE13" s="984">
        <f>AD13+1</f>
        <v>30</v>
      </c>
      <c r="AF13" s="984">
        <f>AE13+1</f>
        <v>31</v>
      </c>
      <c r="AG13" s="984">
        <f>AF13+1</f>
        <v>32</v>
      </c>
      <c r="AH13" s="984">
        <f>AG13+1</f>
        <v>33</v>
      </c>
      <c r="AI13" s="984">
        <f>AH13+1</f>
        <v>34</v>
      </c>
      <c r="AJ13" s="984">
        <f>AI13+1</f>
        <v>35</v>
      </c>
      <c r="AK13" s="984">
        <f>AJ13+1</f>
        <v>36</v>
      </c>
      <c r="AL13" s="984">
        <f>AK13+1</f>
        <v>37</v>
      </c>
      <c r="AM13" s="984">
        <f>AL13+1</f>
        <v>38</v>
      </c>
      <c r="AN13" s="984">
        <f>AM13+1</f>
        <v>39</v>
      </c>
      <c r="AO13" s="984">
        <f>AN13+1</f>
        <v>40</v>
      </c>
      <c r="AP13" s="984">
        <f>AO13+1</f>
        <v>41</v>
      </c>
      <c r="AQ13" s="984">
        <f>AP13+1</f>
        <v>42</v>
      </c>
      <c r="AR13" s="984">
        <f>AQ13+1</f>
        <v>43</v>
      </c>
      <c r="AS13" s="984">
        <f>AR13+1</f>
        <v>44</v>
      </c>
      <c r="AT13" s="984">
        <f>AS13+1</f>
        <v>45</v>
      </c>
      <c r="AU13" s="984">
        <f>AT13+1</f>
        <v>46</v>
      </c>
      <c r="AV13" s="984">
        <f>AU13+1</f>
        <v>47</v>
      </c>
      <c r="AW13" s="984">
        <f>AV13+1</f>
        <v>48</v>
      </c>
      <c r="AX13" s="984">
        <f>AW13+1</f>
        <v>49</v>
      </c>
      <c r="AY13" s="984">
        <f>AX13+1</f>
        <v>50</v>
      </c>
      <c r="AZ13" s="984">
        <f>AY13+1</f>
        <v>51</v>
      </c>
      <c r="BA13" s="984">
        <f>AZ13+1</f>
        <v>52</v>
      </c>
      <c r="BB13" s="984">
        <f>BA13+1</f>
        <v>53</v>
      </c>
      <c r="BC13" s="984">
        <f>BB13+1</f>
        <v>54</v>
      </c>
      <c r="BD13" s="984">
        <f>BC13+1</f>
        <v>55</v>
      </c>
      <c r="BE13" s="984">
        <f>BD13+1</f>
        <v>56</v>
      </c>
      <c r="BF13" s="984">
        <f>BE13+1</f>
        <v>57</v>
      </c>
      <c r="BG13" s="984">
        <f>BF13+1</f>
        <v>58</v>
      </c>
      <c r="BH13" s="996">
        <f>BG13+1</f>
        <v>59</v>
      </c>
      <c r="BI13" s="996">
        <f>BH13+1</f>
        <v>60</v>
      </c>
      <c r="BJ13" s="984">
        <f>BI13+1</f>
        <v>61</v>
      </c>
      <c r="BK13" s="216">
        <f>BJ13+1</f>
        <v>62</v>
      </c>
      <c r="BL13" s="216">
        <f>BK13+1</f>
        <v>63</v>
      </c>
      <c r="BM13" s="216">
        <f>BL13+1</f>
        <v>64</v>
      </c>
      <c r="BN13" s="216">
        <f>BM13+1</f>
        <v>65</v>
      </c>
      <c r="BO13" s="216">
        <f>BN13+1</f>
        <v>66</v>
      </c>
      <c r="BP13" s="216">
        <f>BO13+1</f>
        <v>67</v>
      </c>
      <c r="BQ13" s="984">
        <f>BP13+1</f>
        <v>68</v>
      </c>
      <c r="BR13" s="216">
        <f>BQ13+1</f>
        <v>69</v>
      </c>
      <c r="BS13" s="216">
        <f>BR13+1</f>
        <v>70</v>
      </c>
      <c r="BT13" s="216">
        <f>BS13+1</f>
        <v>71</v>
      </c>
      <c r="BU13" s="216">
        <f>BT13+1</f>
        <v>72</v>
      </c>
      <c r="BV13" s="216">
        <f>BU13+1</f>
        <v>73</v>
      </c>
      <c r="BW13" s="216">
        <f>BV13+1</f>
        <v>74</v>
      </c>
      <c r="BX13" s="984">
        <f>BW13+1</f>
        <v>75</v>
      </c>
      <c r="BY13" s="216">
        <f>BX13+1</f>
        <v>76</v>
      </c>
      <c r="BZ13" s="216">
        <f>BY13+1</f>
        <v>77</v>
      </c>
      <c r="CA13" s="216">
        <f>BZ13+1</f>
        <v>78</v>
      </c>
      <c r="CB13" s="216">
        <f>CA13+1</f>
        <v>79</v>
      </c>
      <c r="CC13" s="216">
        <f>CB13+1</f>
        <v>80</v>
      </c>
      <c r="CD13" s="216">
        <f>CC13+1</f>
        <v>81</v>
      </c>
      <c r="CE13" s="216">
        <f>CD13+1</f>
        <v>82</v>
      </c>
      <c r="CF13" s="984">
        <f>CE13+1</f>
        <v>83</v>
      </c>
      <c r="CG13" s="216">
        <f>CF13+1</f>
        <v>84</v>
      </c>
      <c r="CH13" s="216">
        <f>CG13+1</f>
        <v>85</v>
      </c>
      <c r="CI13" s="216">
        <f>CH13+1</f>
        <v>86</v>
      </c>
      <c r="CJ13" s="216">
        <f>CI13+1</f>
        <v>87</v>
      </c>
      <c r="CK13" s="216">
        <f>CJ13+1</f>
        <v>88</v>
      </c>
      <c r="CL13" s="985">
        <f>CK13+1</f>
        <v>89</v>
      </c>
      <c r="CM13" s="984">
        <f>CL13+1</f>
        <v>90</v>
      </c>
      <c r="CN13" s="984">
        <f>CM13+1</f>
        <v>91</v>
      </c>
      <c r="CO13" s="216">
        <f>CN13+1</f>
        <v>92</v>
      </c>
      <c r="CP13" s="216">
        <f>CO13+1</f>
        <v>93</v>
      </c>
      <c r="CQ13" s="216">
        <f>CP13+1</f>
        <v>94</v>
      </c>
      <c r="CR13" s="216">
        <f>CQ13+1</f>
        <v>95</v>
      </c>
      <c r="CS13" s="216">
        <f>CR13+1</f>
        <v>96</v>
      </c>
      <c r="CT13" s="216">
        <f>CS13+1</f>
        <v>97</v>
      </c>
      <c r="CU13" s="984">
        <f>CT13+1</f>
        <v>98</v>
      </c>
      <c r="CV13" s="216">
        <f>CU13+1</f>
        <v>99</v>
      </c>
      <c r="CW13" s="216">
        <f>CV13+1</f>
        <v>100</v>
      </c>
      <c r="CX13" s="216">
        <f>CW13+1</f>
        <v>101</v>
      </c>
      <c r="CY13" s="216">
        <f>CX13+1</f>
        <v>102</v>
      </c>
      <c r="CZ13" s="216">
        <f>CY13+1</f>
        <v>103</v>
      </c>
      <c r="DA13" s="216">
        <f>CZ13+1</f>
        <v>104</v>
      </c>
      <c r="DB13" s="984">
        <f>DA13+1</f>
        <v>105</v>
      </c>
      <c r="DC13" s="216">
        <f>DB13+1</f>
        <v>106</v>
      </c>
      <c r="DD13" s="216">
        <f>DC13+1</f>
        <v>107</v>
      </c>
      <c r="DE13" s="216">
        <f>DD13+1</f>
        <v>108</v>
      </c>
      <c r="DF13" s="216">
        <f>DE13+1</f>
        <v>109</v>
      </c>
      <c r="DG13" s="216">
        <f>DF13+1</f>
        <v>110</v>
      </c>
      <c r="DH13" s="216">
        <f>DG13+1</f>
        <v>111</v>
      </c>
      <c r="DI13" s="216">
        <f>DH13+1</f>
        <v>112</v>
      </c>
      <c r="DJ13" s="984">
        <f>DI13+1</f>
        <v>113</v>
      </c>
      <c r="DK13" s="216">
        <f>DJ13+1</f>
        <v>114</v>
      </c>
      <c r="DL13" s="216">
        <f>DK13+1</f>
        <v>115</v>
      </c>
      <c r="DM13" s="216">
        <f>DL13+1</f>
        <v>116</v>
      </c>
      <c r="DN13" s="221">
        <f>DM13+1</f>
        <v>117</v>
      </c>
      <c r="DO13" s="221">
        <f>DN13+1</f>
        <v>118</v>
      </c>
      <c r="DP13" s="221">
        <f>DO13+1</f>
        <v>119</v>
      </c>
      <c r="DQ13" s="1065">
        <f>DP13+1</f>
        <v>120</v>
      </c>
      <c r="DR13" s="1041">
        <f>DQ13+1</f>
        <v>121</v>
      </c>
      <c r="DS13" s="1041">
        <f>DR13+1</f>
        <v>122</v>
      </c>
      <c r="DT13" s="987">
        <f>DS13+1</f>
        <v>123</v>
      </c>
      <c r="DU13" s="987">
        <f>DT13+1</f>
        <v>124</v>
      </c>
      <c r="DV13" s="987">
        <f>DU13+1</f>
        <v>125</v>
      </c>
      <c r="DW13" s="987">
        <f>DV13+1</f>
        <v>126</v>
      </c>
      <c r="DX13" s="987">
        <f>DW13+1</f>
        <v>127</v>
      </c>
      <c r="DY13" s="987">
        <f>DX13+1</f>
        <v>128</v>
      </c>
      <c r="DZ13" s="987">
        <f>DY13+1</f>
        <v>129</v>
      </c>
      <c r="EA13" s="987">
        <f>DZ13+1</f>
        <v>130</v>
      </c>
      <c r="EB13" s="987">
        <f>EA13+1</f>
        <v>131</v>
      </c>
      <c r="EC13" s="984">
        <f>EB13+1</f>
        <v>132</v>
      </c>
      <c r="ED13" s="985">
        <f>EC13+1</f>
        <v>133</v>
      </c>
      <c r="EE13" s="216">
        <f>ED13+1</f>
        <v>134</v>
      </c>
      <c r="EF13" s="216">
        <f>EE13+1</f>
        <v>135</v>
      </c>
      <c r="EG13" s="216">
        <f>EF13+1</f>
        <v>136</v>
      </c>
      <c r="EH13" s="216">
        <f>EG13+1</f>
        <v>137</v>
      </c>
      <c r="EI13" s="985">
        <f>EH13+1</f>
        <v>138</v>
      </c>
      <c r="EJ13" s="216">
        <f>EI13+1</f>
        <v>139</v>
      </c>
      <c r="EK13" s="986">
        <f>EJ13+1</f>
        <v>140</v>
      </c>
      <c r="EL13" s="986">
        <f>EK13+1</f>
        <v>141</v>
      </c>
      <c r="EM13" s="216">
        <f>EL13+1</f>
        <v>142</v>
      </c>
      <c r="EN13" s="216">
        <f>EM13+1</f>
        <v>143</v>
      </c>
      <c r="EO13" s="216">
        <f>EN13+1</f>
        <v>144</v>
      </c>
      <c r="EP13" s="995">
        <f>EO13+1</f>
        <v>145</v>
      </c>
      <c r="EQ13" s="986">
        <f>EP13+1</f>
        <v>146</v>
      </c>
      <c r="ER13" s="986">
        <f>EQ13+1</f>
        <v>147</v>
      </c>
      <c r="ES13" s="216">
        <f>ER13+1</f>
        <v>148</v>
      </c>
      <c r="ET13" s="216">
        <f>ES13+1</f>
        <v>149</v>
      </c>
      <c r="EU13" s="216">
        <f>ET13+1</f>
        <v>150</v>
      </c>
      <c r="EV13" s="995">
        <f>EU13+1</f>
        <v>151</v>
      </c>
      <c r="EW13" s="216">
        <f>EV13+1</f>
        <v>152</v>
      </c>
      <c r="EX13" s="216">
        <f>EW13+1</f>
        <v>153</v>
      </c>
      <c r="EY13" s="995">
        <f>EX13+1</f>
        <v>154</v>
      </c>
      <c r="EZ13" s="216">
        <f>EY13+1</f>
        <v>155</v>
      </c>
      <c r="FA13" s="216">
        <f>EZ13+1</f>
        <v>156</v>
      </c>
      <c r="FB13" s="995">
        <f>FA13+1</f>
        <v>157</v>
      </c>
      <c r="FC13" s="216">
        <f>FB13+1</f>
        <v>158</v>
      </c>
      <c r="FD13" s="216">
        <f>FC13+1</f>
        <v>159</v>
      </c>
      <c r="FE13" s="995">
        <f>FD13+1</f>
        <v>160</v>
      </c>
      <c r="FF13" s="986">
        <f>FE13+1</f>
        <v>161</v>
      </c>
      <c r="FG13" s="986">
        <f>FF13+1</f>
        <v>162</v>
      </c>
      <c r="FH13" s="216">
        <f>FG13+1</f>
        <v>163</v>
      </c>
      <c r="FI13" s="216">
        <f>FH13+1</f>
        <v>164</v>
      </c>
      <c r="FJ13" s="216">
        <f>FI13+1</f>
        <v>165</v>
      </c>
      <c r="FK13" s="995">
        <f>FJ13+1</f>
        <v>166</v>
      </c>
      <c r="FL13" s="985">
        <f>FK13+1</f>
        <v>167</v>
      </c>
      <c r="FM13" s="985">
        <f>FL13+1</f>
        <v>168</v>
      </c>
      <c r="FN13" s="985">
        <f>FM13+1</f>
        <v>169</v>
      </c>
      <c r="FO13" s="985">
        <f>FN13+1</f>
        <v>170</v>
      </c>
      <c r="FP13" s="985">
        <f>FO13+1</f>
        <v>171</v>
      </c>
      <c r="FQ13" s="985">
        <f>FP13+1</f>
        <v>172</v>
      </c>
      <c r="FR13" s="985">
        <f>FQ13+1</f>
        <v>173</v>
      </c>
      <c r="FS13" s="985">
        <f>FR13+1</f>
        <v>174</v>
      </c>
      <c r="FT13" s="985">
        <f>FS13+1</f>
        <v>175</v>
      </c>
      <c r="FU13" s="985">
        <f>FT13+1</f>
        <v>176</v>
      </c>
      <c r="FV13" s="985">
        <f>FU13+1</f>
        <v>177</v>
      </c>
      <c r="FW13" s="985">
        <f>FV13+1</f>
        <v>178</v>
      </c>
      <c r="FX13" s="985">
        <f>FW13+1</f>
        <v>179</v>
      </c>
      <c r="FY13" s="985">
        <f>FX13+1</f>
        <v>180</v>
      </c>
      <c r="FZ13" s="985">
        <f>FY13+1</f>
        <v>181</v>
      </c>
      <c r="GA13" s="985">
        <f>FZ13+1</f>
        <v>182</v>
      </c>
      <c r="GB13" s="985">
        <f>GA13+1</f>
        <v>183</v>
      </c>
      <c r="GC13" s="985">
        <f>GB13+1</f>
        <v>184</v>
      </c>
      <c r="GD13" s="985">
        <f>GC13+1</f>
        <v>185</v>
      </c>
      <c r="GE13" s="985">
        <f>GD13+1</f>
        <v>186</v>
      </c>
      <c r="GF13" s="985">
        <f>GE13+1</f>
        <v>187</v>
      </c>
      <c r="GG13" s="985">
        <f>GF13+1</f>
        <v>188</v>
      </c>
      <c r="GH13" s="986">
        <f>GG13+1</f>
        <v>189</v>
      </c>
      <c r="GI13" s="216">
        <f>GH13+1</f>
        <v>190</v>
      </c>
      <c r="GJ13" s="216">
        <f>GI13+1</f>
        <v>191</v>
      </c>
      <c r="GK13" s="995">
        <f>GJ13+1</f>
        <v>192</v>
      </c>
      <c r="GL13" s="216">
        <f>GK13+1</f>
        <v>193</v>
      </c>
      <c r="GM13" s="216">
        <f>GL13+1</f>
        <v>194</v>
      </c>
      <c r="GN13" s="986">
        <f>GM13+1</f>
        <v>195</v>
      </c>
      <c r="GO13" s="995">
        <f>GN13+1</f>
        <v>196</v>
      </c>
      <c r="GP13" s="995">
        <f>GO13+1</f>
        <v>197</v>
      </c>
      <c r="GQ13" s="986">
        <f>GP13+1</f>
        <v>198</v>
      </c>
      <c r="GR13" s="995">
        <f>GQ13+1</f>
        <v>199</v>
      </c>
      <c r="GS13" s="995">
        <f>GR13+1</f>
        <v>200</v>
      </c>
      <c r="GT13" s="995">
        <f>GS13+1</f>
        <v>201</v>
      </c>
      <c r="GU13" s="216">
        <f>GT13+1</f>
        <v>202</v>
      </c>
      <c r="GV13" s="216">
        <f>GU13+1</f>
        <v>203</v>
      </c>
      <c r="GW13" s="995">
        <f>GV13+1</f>
        <v>204</v>
      </c>
      <c r="GX13" s="986">
        <f>GW13+1</f>
        <v>205</v>
      </c>
      <c r="GY13" s="216">
        <f>GX13+1</f>
        <v>206</v>
      </c>
      <c r="GZ13" s="216">
        <f>GY13+1</f>
        <v>207</v>
      </c>
      <c r="HA13" s="995">
        <f>GZ13+1</f>
        <v>208</v>
      </c>
      <c r="HB13" s="216">
        <f>HA13+1</f>
        <v>209</v>
      </c>
      <c r="HC13" s="216">
        <f>HB13+1</f>
        <v>210</v>
      </c>
      <c r="HD13" s="995">
        <f>HC13+1</f>
        <v>211</v>
      </c>
      <c r="HE13" s="986">
        <f>HD13+1</f>
        <v>212</v>
      </c>
      <c r="HF13" s="216">
        <f>HE13+1</f>
        <v>213</v>
      </c>
      <c r="HG13" s="216">
        <f>HF13+1</f>
        <v>214</v>
      </c>
      <c r="HH13" s="995">
        <f>HG13+1</f>
        <v>215</v>
      </c>
      <c r="HI13" s="216">
        <f>HH13+1</f>
        <v>216</v>
      </c>
      <c r="HJ13" s="216">
        <f>HI13+1</f>
        <v>217</v>
      </c>
      <c r="HK13" s="995">
        <f>HJ13+1</f>
        <v>218</v>
      </c>
      <c r="HL13" s="216">
        <f>HK13+1</f>
        <v>219</v>
      </c>
      <c r="HM13" s="216">
        <f>HL13+1</f>
        <v>220</v>
      </c>
      <c r="HN13" s="986">
        <f>HM13+1</f>
        <v>221</v>
      </c>
      <c r="HO13" s="986">
        <f>HN13+1</f>
        <v>222</v>
      </c>
      <c r="HP13" s="986">
        <f>HO13+1</f>
        <v>223</v>
      </c>
      <c r="HQ13" s="984">
        <f>HP13+1</f>
        <v>224</v>
      </c>
      <c r="HR13" s="216">
        <f>HQ13+1</f>
        <v>225</v>
      </c>
      <c r="HS13" s="985">
        <f>HR13+1</f>
        <v>226</v>
      </c>
      <c r="HT13" s="986">
        <f>HS13+1</f>
        <v>227</v>
      </c>
      <c r="HU13" s="983">
        <f>HT13+1</f>
        <v>228</v>
      </c>
      <c r="HV13" s="986">
        <f>HU13+1</f>
        <v>229</v>
      </c>
      <c r="HW13" s="986">
        <f>HV13+1</f>
        <v>230</v>
      </c>
      <c r="HX13" s="986">
        <f>HW13+1</f>
        <v>231</v>
      </c>
      <c r="HY13" s="986">
        <f>HX13+1</f>
        <v>232</v>
      </c>
      <c r="HZ13" s="986">
        <f>HY13+1</f>
        <v>233</v>
      </c>
      <c r="IA13" s="986">
        <f>HZ13+1</f>
        <v>234</v>
      </c>
      <c r="IB13" s="986">
        <f>IA13+1</f>
        <v>235</v>
      </c>
      <c r="IC13" s="986">
        <f>IB13+1</f>
        <v>236</v>
      </c>
      <c r="ID13" s="986">
        <f>IC13+1</f>
        <v>237</v>
      </c>
      <c r="IE13" s="986">
        <f>ID13+1</f>
        <v>238</v>
      </c>
      <c r="IF13" s="986">
        <f>IE13+1</f>
        <v>239</v>
      </c>
      <c r="IG13" s="986">
        <f>IF13+1</f>
        <v>240</v>
      </c>
      <c r="IH13" s="986">
        <f>IG13+1</f>
        <v>241</v>
      </c>
      <c r="II13" s="983">
        <f>IH13+1</f>
        <v>242</v>
      </c>
      <c r="IJ13" s="983">
        <f>II13+1</f>
        <v>243</v>
      </c>
      <c r="IK13" s="983">
        <f>IJ13+1</f>
        <v>244</v>
      </c>
      <c r="IL13" s="984">
        <f>IK13+1</f>
        <v>245</v>
      </c>
      <c r="IM13" s="216">
        <f>IL13+1</f>
        <v>246</v>
      </c>
      <c r="IN13" s="216">
        <f>IM13+1</f>
        <v>247</v>
      </c>
      <c r="IO13" s="216">
        <f>IN13+1</f>
        <v>248</v>
      </c>
      <c r="IP13" s="216">
        <f>IO13+1</f>
        <v>249</v>
      </c>
      <c r="IQ13" s="216">
        <f>IP13+1</f>
        <v>250</v>
      </c>
      <c r="IR13" s="216">
        <f>IQ13+1</f>
        <v>251</v>
      </c>
      <c r="IS13" s="216">
        <f>IR13+1</f>
        <v>252</v>
      </c>
      <c r="IT13" s="216">
        <f>IS13+1</f>
        <v>253</v>
      </c>
      <c r="IU13" s="216">
        <f>IT13+1</f>
        <v>254</v>
      </c>
      <c r="IV13" s="216">
        <f>IU13+1</f>
        <v>255</v>
      </c>
      <c r="IW13" s="984">
        <f>IV13+1</f>
        <v>256</v>
      </c>
      <c r="IX13" s="216">
        <f>IW13+1</f>
        <v>257</v>
      </c>
      <c r="IY13" s="216">
        <f>IX13+1</f>
        <v>258</v>
      </c>
      <c r="IZ13" s="216">
        <f>IY13+1</f>
        <v>259</v>
      </c>
      <c r="JA13" s="984">
        <f>IZ13+1</f>
        <v>260</v>
      </c>
      <c r="JB13" s="216">
        <f>JA13+1</f>
        <v>261</v>
      </c>
      <c r="JC13" s="216">
        <f>JB13+1</f>
        <v>262</v>
      </c>
      <c r="JD13" s="216">
        <f>JC13+1</f>
        <v>263</v>
      </c>
      <c r="JE13" s="216">
        <f>JD13+1</f>
        <v>264</v>
      </c>
      <c r="JF13" s="216">
        <f>JE13+1</f>
        <v>265</v>
      </c>
      <c r="JG13" s="216">
        <f>JF13+1</f>
        <v>266</v>
      </c>
      <c r="JH13" s="216">
        <f>JG13+1</f>
        <v>267</v>
      </c>
      <c r="JI13" s="216">
        <f>JH13+1</f>
        <v>268</v>
      </c>
      <c r="JJ13" s="216">
        <f>JI13+1</f>
        <v>269</v>
      </c>
      <c r="JK13" s="216">
        <f>JJ13+1</f>
        <v>270</v>
      </c>
      <c r="JL13" s="984">
        <f>JK13+1</f>
        <v>271</v>
      </c>
      <c r="JM13" s="216">
        <f>JL13+1</f>
        <v>272</v>
      </c>
      <c r="JN13" s="216">
        <f>JM13+1</f>
        <v>273</v>
      </c>
      <c r="JO13" s="216">
        <f>JN13+1</f>
        <v>274</v>
      </c>
      <c r="JP13" s="216">
        <f>JO13+1</f>
        <v>275</v>
      </c>
      <c r="JQ13" s="216">
        <f>JP13+1</f>
        <v>276</v>
      </c>
      <c r="JR13" s="984">
        <f>JQ13+1</f>
        <v>277</v>
      </c>
      <c r="JS13" s="216">
        <f>JR13+1</f>
        <v>278</v>
      </c>
      <c r="JT13" s="216">
        <f>JS13+1</f>
        <v>279</v>
      </c>
      <c r="JU13" s="216">
        <f>JT13+1</f>
        <v>280</v>
      </c>
      <c r="JV13" s="216">
        <f>JU13+1</f>
        <v>281</v>
      </c>
      <c r="JW13" s="216">
        <f>JV13+1</f>
        <v>282</v>
      </c>
      <c r="JX13" s="216">
        <f>JW13+1</f>
        <v>283</v>
      </c>
      <c r="JY13" s="216">
        <f>JX13+1</f>
        <v>284</v>
      </c>
      <c r="JZ13" s="216">
        <f>JY13+1</f>
        <v>285</v>
      </c>
      <c r="KA13" s="216">
        <f>JZ13+1</f>
        <v>286</v>
      </c>
      <c r="KB13" s="216">
        <f>KA13+1</f>
        <v>287</v>
      </c>
      <c r="KC13" s="216">
        <f>KB13+1</f>
        <v>288</v>
      </c>
      <c r="KD13" s="235">
        <f>KC13+1</f>
        <v>289</v>
      </c>
      <c r="KE13" s="424">
        <f>KD13+1</f>
        <v>290</v>
      </c>
      <c r="KF13" s="233">
        <f>KE13+1</f>
        <v>291</v>
      </c>
      <c r="KG13" s="233">
        <f>KF13+1</f>
        <v>292</v>
      </c>
      <c r="KH13" s="233">
        <f>KG13+1</f>
        <v>293</v>
      </c>
      <c r="KI13" s="233">
        <f>KH13+1</f>
        <v>294</v>
      </c>
      <c r="KJ13" s="233">
        <f>KI13+1</f>
        <v>295</v>
      </c>
      <c r="KK13" s="233">
        <f>KJ13+1</f>
        <v>296</v>
      </c>
      <c r="KL13" s="233">
        <f>KK13+1</f>
        <v>297</v>
      </c>
      <c r="KM13" s="233">
        <f>KL13+1</f>
        <v>298</v>
      </c>
      <c r="KN13" s="233">
        <f>KM13+1</f>
        <v>299</v>
      </c>
      <c r="KO13" s="233">
        <f>KN13+1</f>
        <v>300</v>
      </c>
      <c r="KP13" s="233">
        <f>KO13+1</f>
        <v>301</v>
      </c>
      <c r="KQ13" s="233">
        <f>KP13+1</f>
        <v>302</v>
      </c>
      <c r="KR13" s="233">
        <f>KQ13+1</f>
        <v>303</v>
      </c>
      <c r="KS13" s="233">
        <f>KR13+1</f>
        <v>304</v>
      </c>
      <c r="KT13" s="233">
        <f>KS13+1</f>
        <v>305</v>
      </c>
      <c r="KU13" s="233">
        <f>KT13+1</f>
        <v>306</v>
      </c>
      <c r="KV13" s="233">
        <f>KU13+1</f>
        <v>307</v>
      </c>
      <c r="KW13" s="233">
        <f>KV13+1</f>
        <v>308</v>
      </c>
      <c r="KX13" s="233">
        <f>KW13+1</f>
        <v>309</v>
      </c>
      <c r="KY13" s="233">
        <f>KX13+1</f>
        <v>310</v>
      </c>
      <c r="KZ13" s="233">
        <v>324</v>
      </c>
      <c r="LA13" s="233">
        <v>325</v>
      </c>
      <c r="LB13" s="233">
        <f>KX13+1</f>
        <v>310</v>
      </c>
      <c r="LC13" s="233">
        <f>LB13+1</f>
        <v>311</v>
      </c>
      <c r="LD13" s="233">
        <f>LC13+1</f>
        <v>312</v>
      </c>
      <c r="LE13" s="233">
        <f>LD13+1</f>
        <v>313</v>
      </c>
      <c r="LF13" s="233">
        <f>LE13+1</f>
        <v>314</v>
      </c>
      <c r="LG13" s="233">
        <f>LF13+1</f>
        <v>315</v>
      </c>
      <c r="LH13" s="233">
        <f>LG13+1</f>
        <v>316</v>
      </c>
      <c r="LI13" s="988">
        <f>LH13+1</f>
        <v>317</v>
      </c>
      <c r="LJ13" s="233">
        <f>LI13+1</f>
        <v>318</v>
      </c>
      <c r="LK13" s="233">
        <f>LJ13+1</f>
        <v>319</v>
      </c>
      <c r="LL13" s="233">
        <f>LK13+1</f>
        <v>320</v>
      </c>
      <c r="LM13" s="233">
        <f>LL13+1</f>
        <v>321</v>
      </c>
      <c r="LN13" s="233">
        <f>LM13+1</f>
        <v>322</v>
      </c>
      <c r="LO13" s="233">
        <f>LN13+1</f>
        <v>323</v>
      </c>
      <c r="LP13" s="233">
        <f>LO13+1</f>
        <v>324</v>
      </c>
      <c r="LQ13" s="233">
        <f>LP13+1</f>
        <v>325</v>
      </c>
      <c r="LR13" s="233">
        <f>LQ13+1</f>
        <v>326</v>
      </c>
      <c r="LS13" s="233">
        <f>LR13+1</f>
        <v>327</v>
      </c>
      <c r="LT13" s="233">
        <f>LS13+1</f>
        <v>328</v>
      </c>
      <c r="LU13" s="233">
        <f>LT13+1</f>
        <v>329</v>
      </c>
      <c r="LV13" s="233">
        <f>LU13+1</f>
        <v>330</v>
      </c>
      <c r="LW13" s="233">
        <f>LV13+1</f>
        <v>331</v>
      </c>
      <c r="LX13" s="233">
        <f>LW13+1</f>
        <v>332</v>
      </c>
      <c r="LY13" s="233">
        <f>LX13+1</f>
        <v>333</v>
      </c>
      <c r="LZ13" s="233">
        <f>LY13+1</f>
        <v>334</v>
      </c>
      <c r="MA13" s="233">
        <f>LZ13+1</f>
        <v>335</v>
      </c>
      <c r="MB13" s="233">
        <f>MA13+1</f>
        <v>336</v>
      </c>
      <c r="MC13" s="233">
        <f>MB13+1</f>
        <v>337</v>
      </c>
      <c r="MD13" s="233">
        <f>MC13+1</f>
        <v>338</v>
      </c>
      <c r="ME13" s="233">
        <f>MD13+1</f>
        <v>339</v>
      </c>
      <c r="MF13" s="233">
        <f>ME13+1</f>
        <v>340</v>
      </c>
      <c r="MG13" s="233">
        <f>MF13+1</f>
        <v>341</v>
      </c>
      <c r="MH13" s="233">
        <f>MG13+1</f>
        <v>342</v>
      </c>
      <c r="MI13" s="233">
        <f>MH13+1</f>
        <v>343</v>
      </c>
      <c r="MJ13" s="233">
        <f>MI13+1</f>
        <v>344</v>
      </c>
      <c r="MK13" s="233">
        <f>MJ13+1</f>
        <v>345</v>
      </c>
      <c r="ML13" s="233">
        <f>MK13+1</f>
        <v>346</v>
      </c>
      <c r="MM13" s="233">
        <f>ML13+1</f>
        <v>347</v>
      </c>
      <c r="MN13" s="988">
        <f>MM13+1</f>
        <v>348</v>
      </c>
      <c r="MO13" s="989">
        <f>MN13+1</f>
        <v>349</v>
      </c>
      <c r="MP13" s="989">
        <f>MO13+1</f>
        <v>350</v>
      </c>
      <c r="MQ13" s="988">
        <f>MP13+1</f>
        <v>351</v>
      </c>
      <c r="MR13" s="988">
        <f>MQ13+1</f>
        <v>352</v>
      </c>
      <c r="MS13" s="988">
        <f>MR13+1</f>
        <v>353</v>
      </c>
      <c r="MT13" s="988">
        <f>MS13+1</f>
        <v>354</v>
      </c>
      <c r="MU13" s="988">
        <f>MT13+1</f>
        <v>355</v>
      </c>
      <c r="MV13" s="988">
        <f>MU13+1</f>
        <v>356</v>
      </c>
      <c r="MW13" s="988">
        <f>MV13+1</f>
        <v>357</v>
      </c>
      <c r="MX13" s="988">
        <f>MW13+1</f>
        <v>358</v>
      </c>
      <c r="MY13" s="988">
        <f>MX13+1</f>
        <v>359</v>
      </c>
      <c r="MZ13" s="989">
        <f>MY13+1</f>
        <v>360</v>
      </c>
      <c r="NA13" s="988">
        <f>MZ13+1</f>
        <v>361</v>
      </c>
      <c r="NB13" s="988">
        <f>NA13+1</f>
        <v>362</v>
      </c>
      <c r="NC13" s="988">
        <f>NB13+1</f>
        <v>363</v>
      </c>
      <c r="ND13" s="988">
        <f>NC13+1</f>
        <v>364</v>
      </c>
      <c r="NE13" s="988">
        <f>ND13+1</f>
        <v>365</v>
      </c>
      <c r="NF13" s="988">
        <f>NE13+1</f>
        <v>366</v>
      </c>
      <c r="NG13" s="988">
        <f>NF13+1</f>
        <v>367</v>
      </c>
      <c r="NH13" s="990">
        <f>NG13+1</f>
        <v>368</v>
      </c>
      <c r="NI13" s="988">
        <f>NH13+1</f>
        <v>369</v>
      </c>
      <c r="NJ13" s="1011">
        <f>NI13+1</f>
        <v>370</v>
      </c>
      <c r="NK13" s="986">
        <f>NJ13+1</f>
        <v>371</v>
      </c>
      <c r="NL13" s="216">
        <f>NK13+1</f>
        <v>372</v>
      </c>
      <c r="NM13" s="233">
        <f>NL13+1</f>
        <v>373</v>
      </c>
      <c r="NN13" s="233">
        <f>NM13+1</f>
        <v>374</v>
      </c>
      <c r="NO13" s="233">
        <f>NN13+1</f>
        <v>375</v>
      </c>
      <c r="NP13" s="233">
        <f>NO13+1</f>
        <v>376</v>
      </c>
      <c r="NQ13" s="233">
        <f>NP13+1</f>
        <v>377</v>
      </c>
      <c r="NR13" s="233">
        <f>NQ13+1</f>
        <v>378</v>
      </c>
      <c r="NS13" s="233">
        <f>NR13+1</f>
        <v>379</v>
      </c>
      <c r="NT13" s="233">
        <f>NS13+1</f>
        <v>380</v>
      </c>
      <c r="NU13" s="233">
        <f>NT13+1</f>
        <v>381</v>
      </c>
      <c r="NV13" s="233">
        <f>NU13+1</f>
        <v>382</v>
      </c>
      <c r="NW13" s="233">
        <f>NV13+1</f>
        <v>383</v>
      </c>
      <c r="NX13" s="233">
        <f>NW13+1</f>
        <v>384</v>
      </c>
      <c r="NY13" s="233">
        <f>NX13+1</f>
        <v>385</v>
      </c>
      <c r="NZ13" s="233">
        <f>NY13+1</f>
        <v>386</v>
      </c>
      <c r="OA13" s="424">
        <f>NZ13+1</f>
        <v>387</v>
      </c>
      <c r="OB13" s="990">
        <f>OA13+1</f>
        <v>388</v>
      </c>
    </row>
    <row ht="10.5" customHeight="1" r="14" spans="1:392" s="1012" customFormat="1" thickBot="1">
      <c r="A14" s="1007" t="s">
        <v>496</v>
      </c>
      <c r="B14" s="219" t="s">
        <v>497</v>
      </c>
      <c r="C14" s="219" t="s">
        <v>497</v>
      </c>
      <c r="D14" s="992" t="s">
        <v>497</v>
      </c>
      <c r="E14" s="219" t="s">
        <v>497</v>
      </c>
      <c r="F14" s="1008" t="s">
        <v>497</v>
      </c>
      <c r="G14" s="1008" t="s">
        <v>497</v>
      </c>
      <c r="H14" s="219" t="s">
        <v>498</v>
      </c>
      <c r="I14" s="219" t="s">
        <v>499</v>
      </c>
      <c r="J14" s="1008" t="s">
        <v>498</v>
      </c>
      <c r="K14" s="991" t="s">
        <v>497</v>
      </c>
      <c r="L14" s="219" t="s">
        <v>496</v>
      </c>
      <c r="M14" s="219" t="s">
        <v>496</v>
      </c>
      <c r="N14" s="219" t="s">
        <v>496</v>
      </c>
      <c r="O14" s="219" t="s">
        <v>496</v>
      </c>
      <c r="P14" s="219" t="s">
        <v>496</v>
      </c>
      <c r="Q14" s="219" t="s">
        <v>496</v>
      </c>
      <c r="R14" s="219" t="s">
        <v>496</v>
      </c>
      <c r="S14" s="219" t="s">
        <v>496</v>
      </c>
      <c r="T14" s="991" t="s">
        <v>497</v>
      </c>
      <c r="U14" s="219" t="s">
        <v>496</v>
      </c>
      <c r="V14" s="219" t="s">
        <v>496</v>
      </c>
      <c r="W14" s="219" t="s">
        <v>496</v>
      </c>
      <c r="X14" s="219" t="s">
        <v>496</v>
      </c>
      <c r="Y14" s="219" t="s">
        <v>496</v>
      </c>
      <c r="Z14" s="219" t="s">
        <v>496</v>
      </c>
      <c r="AA14" s="219" t="s">
        <v>496</v>
      </c>
      <c r="AB14" s="219" t="s">
        <v>496</v>
      </c>
      <c r="AC14" s="219" t="s">
        <v>496</v>
      </c>
      <c r="AD14" s="219" t="s">
        <v>496</v>
      </c>
      <c r="AE14" s="991" t="s">
        <v>497</v>
      </c>
      <c r="AF14" s="991" t="s">
        <v>497</v>
      </c>
      <c r="AG14" s="991" t="s">
        <v>497</v>
      </c>
      <c r="AH14" s="991" t="s">
        <v>497</v>
      </c>
      <c r="AI14" s="991" t="s">
        <v>497</v>
      </c>
      <c r="AJ14" s="991" t="s">
        <v>497</v>
      </c>
      <c r="AK14" s="991" t="s">
        <v>497</v>
      </c>
      <c r="AL14" s="991" t="s">
        <v>497</v>
      </c>
      <c r="AM14" s="991" t="s">
        <v>497</v>
      </c>
      <c r="AN14" s="991" t="s">
        <v>497</v>
      </c>
      <c r="AO14" s="991" t="s">
        <v>497</v>
      </c>
      <c r="AP14" s="991" t="s">
        <v>497</v>
      </c>
      <c r="AQ14" s="991" t="s">
        <v>497</v>
      </c>
      <c r="AR14" s="991" t="s">
        <v>497</v>
      </c>
      <c r="AS14" s="991" t="s">
        <v>497</v>
      </c>
      <c r="AT14" s="991" t="s">
        <v>497</v>
      </c>
      <c r="AU14" s="991" t="s">
        <v>497</v>
      </c>
      <c r="AV14" s="991" t="s">
        <v>497</v>
      </c>
      <c r="AW14" s="991" t="s">
        <v>497</v>
      </c>
      <c r="AX14" s="991" t="s">
        <v>497</v>
      </c>
      <c r="AY14" s="991" t="s">
        <v>497</v>
      </c>
      <c r="AZ14" s="991" t="s">
        <v>497</v>
      </c>
      <c r="BA14" s="991" t="s">
        <v>497</v>
      </c>
      <c r="BB14" s="991" t="s">
        <v>497</v>
      </c>
      <c r="BC14" s="991" t="s">
        <v>497</v>
      </c>
      <c r="BD14" s="991" t="s">
        <v>497</v>
      </c>
      <c r="BE14" s="991" t="s">
        <v>497</v>
      </c>
      <c r="BF14" s="991" t="s">
        <v>497</v>
      </c>
      <c r="BG14" s="991" t="s">
        <v>497</v>
      </c>
      <c r="BH14" s="997" t="s">
        <v>497</v>
      </c>
      <c r="BI14" s="991" t="s">
        <v>497</v>
      </c>
      <c r="BJ14" s="991" t="s">
        <v>497</v>
      </c>
      <c r="BK14" s="219" t="s">
        <v>496</v>
      </c>
      <c r="BL14" s="219" t="s">
        <v>496</v>
      </c>
      <c r="BM14" s="219" t="s">
        <v>496</v>
      </c>
      <c r="BN14" s="219" t="s">
        <v>496</v>
      </c>
      <c r="BO14" s="219" t="s">
        <v>496</v>
      </c>
      <c r="BP14" s="219" t="s">
        <v>496</v>
      </c>
      <c r="BQ14" s="991" t="s">
        <v>497</v>
      </c>
      <c r="BR14" s="219" t="s">
        <v>496</v>
      </c>
      <c r="BS14" s="219" t="s">
        <v>496</v>
      </c>
      <c r="BT14" s="219" t="s">
        <v>496</v>
      </c>
      <c r="BU14" s="219" t="s">
        <v>496</v>
      </c>
      <c r="BV14" s="219" t="s">
        <v>496</v>
      </c>
      <c r="BW14" s="219" t="s">
        <v>496</v>
      </c>
      <c r="BX14" s="991" t="s">
        <v>497</v>
      </c>
      <c r="BY14" s="219" t="s">
        <v>496</v>
      </c>
      <c r="BZ14" s="219" t="s">
        <v>496</v>
      </c>
      <c r="CA14" s="219" t="s">
        <v>496</v>
      </c>
      <c r="CB14" s="219" t="s">
        <v>496</v>
      </c>
      <c r="CC14" s="219" t="s">
        <v>496</v>
      </c>
      <c r="CD14" s="219" t="s">
        <v>496</v>
      </c>
      <c r="CE14" s="219" t="s">
        <v>496</v>
      </c>
      <c r="CF14" s="991" t="s">
        <v>497</v>
      </c>
      <c r="CG14" s="219" t="s">
        <v>496</v>
      </c>
      <c r="CH14" s="219" t="s">
        <v>496</v>
      </c>
      <c r="CI14" s="219" t="s">
        <v>496</v>
      </c>
      <c r="CJ14" s="219" t="s">
        <v>496</v>
      </c>
      <c r="CK14" s="219" t="s">
        <v>496</v>
      </c>
      <c r="CL14" s="1007" t="s">
        <v>499</v>
      </c>
      <c r="CM14" s="991" t="s">
        <v>497</v>
      </c>
      <c r="CN14" s="991" t="s">
        <v>497</v>
      </c>
      <c r="CO14" s="219" t="s">
        <v>496</v>
      </c>
      <c r="CP14" s="219" t="s">
        <v>496</v>
      </c>
      <c r="CQ14" s="219" t="s">
        <v>496</v>
      </c>
      <c r="CR14" s="219" t="s">
        <v>496</v>
      </c>
      <c r="CS14" s="219" t="s">
        <v>496</v>
      </c>
      <c r="CT14" s="219" t="s">
        <v>496</v>
      </c>
      <c r="CU14" s="991" t="s">
        <v>497</v>
      </c>
      <c r="CV14" s="219" t="s">
        <v>496</v>
      </c>
      <c r="CW14" s="219" t="s">
        <v>496</v>
      </c>
      <c r="CX14" s="219" t="s">
        <v>496</v>
      </c>
      <c r="CY14" s="219" t="s">
        <v>496</v>
      </c>
      <c r="CZ14" s="219" t="s">
        <v>496</v>
      </c>
      <c r="DA14" s="219" t="s">
        <v>496</v>
      </c>
      <c r="DB14" s="991" t="s">
        <v>497</v>
      </c>
      <c r="DC14" s="219" t="s">
        <v>496</v>
      </c>
      <c r="DD14" s="219" t="s">
        <v>496</v>
      </c>
      <c r="DE14" s="219" t="s">
        <v>496</v>
      </c>
      <c r="DF14" s="219" t="s">
        <v>496</v>
      </c>
      <c r="DG14" s="219" t="s">
        <v>496</v>
      </c>
      <c r="DH14" s="219" t="s">
        <v>496</v>
      </c>
      <c r="DI14" s="219" t="s">
        <v>496</v>
      </c>
      <c r="DJ14" s="991" t="s">
        <v>497</v>
      </c>
      <c r="DK14" s="219" t="s">
        <v>496</v>
      </c>
      <c r="DL14" s="219" t="s">
        <v>496</v>
      </c>
      <c r="DM14" s="219" t="s">
        <v>496</v>
      </c>
      <c r="DN14" s="219" t="s">
        <v>496</v>
      </c>
      <c r="DO14" s="219" t="s">
        <v>496</v>
      </c>
      <c r="DP14" s="219" t="s">
        <v>496</v>
      </c>
      <c r="DQ14" s="1008" t="s">
        <v>496</v>
      </c>
      <c r="DR14" s="991" t="s">
        <v>497</v>
      </c>
      <c r="DS14" s="1009" t="s">
        <v>496</v>
      </c>
      <c r="DT14" s="1007" t="s">
        <v>496</v>
      </c>
      <c r="DU14" s="1007" t="s">
        <v>496</v>
      </c>
      <c r="DV14" s="1007" t="s">
        <v>496</v>
      </c>
      <c r="DW14" s="1007" t="s">
        <v>498</v>
      </c>
      <c r="DX14" s="1007" t="s">
        <v>496</v>
      </c>
      <c r="DY14" s="1007" t="s">
        <v>496</v>
      </c>
      <c r="DZ14" s="1007" t="s">
        <v>496</v>
      </c>
      <c r="EA14" s="1007" t="s">
        <v>496</v>
      </c>
      <c r="EB14" s="1007" t="s">
        <v>496</v>
      </c>
      <c r="EC14" s="993" t="s">
        <v>497</v>
      </c>
      <c r="ED14" s="209" t="s">
        <v>496</v>
      </c>
      <c r="EE14" s="223" t="s">
        <v>496</v>
      </c>
      <c r="EF14" s="223" t="s">
        <v>496</v>
      </c>
      <c r="EG14" s="223" t="s">
        <v>496</v>
      </c>
      <c r="EH14" s="223" t="s">
        <v>496</v>
      </c>
      <c r="EI14" s="209" t="s">
        <v>496</v>
      </c>
      <c r="EJ14" s="223" t="s">
        <v>496</v>
      </c>
      <c r="EK14" s="991" t="s">
        <v>497</v>
      </c>
      <c r="EL14" s="991" t="s">
        <v>497</v>
      </c>
      <c r="EM14" s="223" t="s">
        <v>496</v>
      </c>
      <c r="EN14" s="223" t="s">
        <v>496</v>
      </c>
      <c r="EO14" s="223" t="s">
        <v>496</v>
      </c>
      <c r="EP14" s="209" t="s">
        <v>496</v>
      </c>
      <c r="EQ14" s="991" t="s">
        <v>497</v>
      </c>
      <c r="ER14" s="991" t="s">
        <v>497</v>
      </c>
      <c r="ES14" s="223" t="s">
        <v>496</v>
      </c>
      <c r="ET14" s="223" t="s">
        <v>496</v>
      </c>
      <c r="EU14" s="223" t="s">
        <v>496</v>
      </c>
      <c r="EV14" s="209" t="s">
        <v>496</v>
      </c>
      <c r="EW14" s="219" t="s">
        <v>498</v>
      </c>
      <c r="EX14" s="219" t="s">
        <v>499</v>
      </c>
      <c r="EY14" s="1008" t="s">
        <v>499</v>
      </c>
      <c r="EZ14" s="219" t="s">
        <v>498</v>
      </c>
      <c r="FA14" s="219" t="s">
        <v>499</v>
      </c>
      <c r="FB14" s="1008" t="s">
        <v>499</v>
      </c>
      <c r="FC14" s="219" t="s">
        <v>498</v>
      </c>
      <c r="FD14" s="219" t="s">
        <v>499</v>
      </c>
      <c r="FE14" s="1008" t="s">
        <v>499</v>
      </c>
      <c r="FF14" s="991" t="s">
        <v>497</v>
      </c>
      <c r="FG14" s="991"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991" t="s">
        <v>497</v>
      </c>
      <c r="GI14" s="223" t="s">
        <v>496</v>
      </c>
      <c r="GJ14" s="223" t="s">
        <v>496</v>
      </c>
      <c r="GK14" s="209" t="s">
        <v>496</v>
      </c>
      <c r="GL14" s="223" t="s">
        <v>496</v>
      </c>
      <c r="GM14" s="223" t="s">
        <v>496</v>
      </c>
      <c r="GN14" s="991" t="s">
        <v>497</v>
      </c>
      <c r="GO14" s="209" t="s">
        <v>496</v>
      </c>
      <c r="GP14" s="209" t="s">
        <v>496</v>
      </c>
      <c r="GQ14" s="991" t="s">
        <v>497</v>
      </c>
      <c r="GR14" s="237" t="s">
        <v>499</v>
      </c>
      <c r="GS14" s="237" t="s">
        <v>499</v>
      </c>
      <c r="GT14" s="237" t="s">
        <v>499</v>
      </c>
      <c r="GU14" s="219" t="s">
        <v>498</v>
      </c>
      <c r="GV14" s="219" t="s">
        <v>499</v>
      </c>
      <c r="GW14" s="1008" t="s">
        <v>499</v>
      </c>
      <c r="GX14" s="994" t="s">
        <v>497</v>
      </c>
      <c r="GY14" s="228" t="s">
        <v>497</v>
      </c>
      <c r="GZ14" s="229" t="s">
        <v>496</v>
      </c>
      <c r="HA14" s="212" t="s">
        <v>496</v>
      </c>
      <c r="HB14" s="219" t="s">
        <v>498</v>
      </c>
      <c r="HC14" s="219" t="s">
        <v>499</v>
      </c>
      <c r="HD14" s="1008" t="s">
        <v>499</v>
      </c>
      <c r="HE14" s="994" t="s">
        <v>497</v>
      </c>
      <c r="HF14" s="228" t="s">
        <v>497</v>
      </c>
      <c r="HG14" s="229" t="s">
        <v>496</v>
      </c>
      <c r="HH14" s="212" t="s">
        <v>496</v>
      </c>
      <c r="HI14" s="219" t="s">
        <v>498</v>
      </c>
      <c r="HJ14" s="219" t="s">
        <v>499</v>
      </c>
      <c r="HK14" s="1008" t="s">
        <v>499</v>
      </c>
      <c r="HL14" s="219" t="s">
        <v>499</v>
      </c>
      <c r="HM14" s="219" t="s">
        <v>499</v>
      </c>
      <c r="HN14" s="1009" t="s">
        <v>497</v>
      </c>
      <c r="HO14" s="1009" t="s">
        <v>497</v>
      </c>
      <c r="HP14" s="991" t="s">
        <v>497</v>
      </c>
      <c r="HQ14" s="991" t="s">
        <v>497</v>
      </c>
      <c r="HR14" s="219" t="s">
        <v>496</v>
      </c>
      <c r="HS14" s="1007" t="s">
        <v>496</v>
      </c>
      <c r="HT14" s="991" t="s">
        <v>497</v>
      </c>
      <c r="HU14" s="992" t="s">
        <v>496</v>
      </c>
      <c r="HV14" s="991" t="s">
        <v>497</v>
      </c>
      <c r="HW14" s="1009" t="s">
        <v>496</v>
      </c>
      <c r="HX14" s="1009" t="s">
        <v>496</v>
      </c>
      <c r="HY14" s="1009" t="s">
        <v>496</v>
      </c>
      <c r="HZ14" s="1009" t="s">
        <v>496</v>
      </c>
      <c r="IA14" s="1009" t="s">
        <v>496</v>
      </c>
      <c r="IB14" s="1009" t="s">
        <v>496</v>
      </c>
      <c r="IC14" s="1009" t="s">
        <v>496</v>
      </c>
      <c r="ID14" s="1009" t="s">
        <v>496</v>
      </c>
      <c r="IE14" s="1009" t="s">
        <v>496</v>
      </c>
      <c r="IF14" s="1009" t="s">
        <v>496</v>
      </c>
      <c r="IG14" s="1009" t="s">
        <v>496</v>
      </c>
      <c r="IH14" s="1009" t="s">
        <v>496</v>
      </c>
      <c r="II14" s="992" t="s">
        <v>496</v>
      </c>
      <c r="IJ14" s="992" t="s">
        <v>496</v>
      </c>
      <c r="IK14" s="992" t="s">
        <v>496</v>
      </c>
      <c r="IL14" s="991" t="s">
        <v>497</v>
      </c>
      <c r="IM14" s="219" t="s">
        <v>499</v>
      </c>
      <c r="IN14" s="219" t="s">
        <v>499</v>
      </c>
      <c r="IO14" s="219" t="s">
        <v>499</v>
      </c>
      <c r="IP14" s="219" t="s">
        <v>499</v>
      </c>
      <c r="IQ14" s="219" t="s">
        <v>499</v>
      </c>
      <c r="IR14" s="219" t="s">
        <v>499</v>
      </c>
      <c r="IS14" s="219" t="s">
        <v>499</v>
      </c>
      <c r="IT14" s="219" t="s">
        <v>499</v>
      </c>
      <c r="IU14" s="219" t="s">
        <v>499</v>
      </c>
      <c r="IV14" s="219" t="s">
        <v>499</v>
      </c>
      <c r="IW14" s="991" t="s">
        <v>497</v>
      </c>
      <c r="IX14" s="219" t="s">
        <v>499</v>
      </c>
      <c r="IY14" s="219" t="s">
        <v>499</v>
      </c>
      <c r="IZ14" s="219" t="s">
        <v>499</v>
      </c>
      <c r="JA14" s="991" t="s">
        <v>497</v>
      </c>
      <c r="JB14" s="219" t="s">
        <v>499</v>
      </c>
      <c r="JC14" s="219" t="s">
        <v>499</v>
      </c>
      <c r="JD14" s="219" t="s">
        <v>499</v>
      </c>
      <c r="JE14" s="219" t="s">
        <v>499</v>
      </c>
      <c r="JF14" s="219" t="s">
        <v>499</v>
      </c>
      <c r="JG14" s="219" t="s">
        <v>499</v>
      </c>
      <c r="JH14" s="219" t="s">
        <v>499</v>
      </c>
      <c r="JI14" s="219" t="s">
        <v>499</v>
      </c>
      <c r="JJ14" s="219" t="s">
        <v>499</v>
      </c>
      <c r="JK14" s="219" t="s">
        <v>499</v>
      </c>
      <c r="JL14" s="991" t="s">
        <v>497</v>
      </c>
      <c r="JM14" s="219" t="s">
        <v>499</v>
      </c>
      <c r="JN14" s="219" t="s">
        <v>499</v>
      </c>
      <c r="JO14" s="219" t="s">
        <v>499</v>
      </c>
      <c r="JP14" s="219" t="s">
        <v>499</v>
      </c>
      <c r="JQ14" s="219" t="s">
        <v>498</v>
      </c>
      <c r="JR14" s="991"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1008"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992"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992" t="s">
        <v>499</v>
      </c>
      <c r="MO14" s="1009" t="s">
        <v>1982</v>
      </c>
      <c r="MP14" s="1009" t="s">
        <v>1982</v>
      </c>
      <c r="MQ14" s="992" t="s">
        <v>496</v>
      </c>
      <c r="MR14" s="992" t="s">
        <v>496</v>
      </c>
      <c r="MS14" s="992" t="s">
        <v>496</v>
      </c>
      <c r="MT14" s="992" t="s">
        <v>496</v>
      </c>
      <c r="MU14" s="992" t="s">
        <v>496</v>
      </c>
      <c r="MV14" s="992" t="s">
        <v>496</v>
      </c>
      <c r="MW14" s="992" t="s">
        <v>496</v>
      </c>
      <c r="MX14" s="992" t="s">
        <v>496</v>
      </c>
      <c r="MY14" s="992" t="s">
        <v>496</v>
      </c>
      <c r="MZ14" s="1009" t="s">
        <v>1982</v>
      </c>
      <c r="NA14" s="992" t="s">
        <v>496</v>
      </c>
      <c r="NB14" s="992" t="s">
        <v>496</v>
      </c>
      <c r="NC14" s="992" t="s">
        <v>496</v>
      </c>
      <c r="ND14" s="992" t="s">
        <v>496</v>
      </c>
      <c r="NE14" s="992" t="s">
        <v>496</v>
      </c>
      <c r="NF14" s="992" t="s">
        <v>496</v>
      </c>
      <c r="NG14" s="992" t="s">
        <v>496</v>
      </c>
      <c r="NH14" s="992" t="s">
        <v>496</v>
      </c>
      <c r="NI14" s="992" t="s">
        <v>496</v>
      </c>
      <c r="NJ14" s="1009" t="s">
        <v>1982</v>
      </c>
      <c r="NK14" s="1009"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992" t="s">
        <v>498</v>
      </c>
    </row>
    <row ht="24" customHeight="1" r="15" spans="1:392" s="1000" customFormat="1">
      <c r="A15" s="1013"/>
      <c r="B15" s="217" t="str">
        <f>はじめに!D3</f>
        <v>○○県</v>
      </c>
      <c r="C15" s="217" t="str">
        <f>はじめに!D4</f>
        <v>△△市</v>
      </c>
      <c r="D15" s="1016"/>
      <c r="E15" s="217" t="str">
        <f>はじめに!D5</f>
        <v>あいうえお集落協定</v>
      </c>
      <c r="F15" s="1063"/>
      <c r="G15" s="1063">
        <f>IFERROR(D15*10000+F15,"")</f>
        <v>0</v>
      </c>
      <c r="H15" s="217" t="str">
        <f>はじめに!D7</f>
        <v>○○県△△市○町</v>
      </c>
      <c r="I15" s="218">
        <f>別紙１①!E38</f>
        <v>7</v>
      </c>
      <c r="J15" s="1063"/>
      <c r="K15" s="1015">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1014">
        <f>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1015" t="str">
        <f>IF(CM15*BI15&gt;0,"通特併存",IF(BI15&lt;&gt;0,"通常",IF(CM15&lt;&gt;0,"特認",IF(CM15*BI15=0,""))))</f>
        <v>通特併存</v>
      </c>
      <c r="AF15" s="1021">
        <f>AG15+AN15+AU15+BC15</f>
        <v>38346</v>
      </c>
      <c r="AG15" s="1021">
        <f>AH15+AI15+AJ15+AK15+AL15+AM15</f>
        <v>20714</v>
      </c>
      <c r="AH15" s="1021">
        <f>BK15+CO15</f>
        <v>16569</v>
      </c>
      <c r="AI15" s="1021">
        <f>BL15+CP15</f>
        <v>0</v>
      </c>
      <c r="AJ15" s="1021">
        <f>BM15+CQ15</f>
        <v>1403</v>
      </c>
      <c r="AK15" s="1021">
        <f>BN15+CR15</f>
        <v>1515</v>
      </c>
      <c r="AL15" s="1021">
        <f>BO15+CS15</f>
        <v>813</v>
      </c>
      <c r="AM15" s="1021">
        <f>BP15+CT15</f>
        <v>414</v>
      </c>
      <c r="AN15" s="1021">
        <f>AO15+AP15+AQ15+AR15+AS15+AT15</f>
        <v>12468</v>
      </c>
      <c r="AO15" s="1021">
        <f>BR15+CV15</f>
        <v>1840</v>
      </c>
      <c r="AP15" s="1021">
        <f>BS15+CW15</f>
        <v>4925</v>
      </c>
      <c r="AQ15" s="1021">
        <f>BT15+CX15</f>
        <v>869</v>
      </c>
      <c r="AR15" s="1021">
        <f>BU15+CY15</f>
        <v>2034</v>
      </c>
      <c r="AS15" s="1021">
        <f>BV15+CZ15</f>
        <v>1153</v>
      </c>
      <c r="AT15" s="1021">
        <f>BW15+DA15</f>
        <v>1647</v>
      </c>
      <c r="AU15" s="1021">
        <f>AV15+AW15+AX15+AY15+AZ15+BA15+BB15</f>
        <v>4014</v>
      </c>
      <c r="AV15" s="1021">
        <f>BY15+DC15</f>
        <v>3144</v>
      </c>
      <c r="AW15" s="1021">
        <f>BZ15+DD15</f>
        <v>120</v>
      </c>
      <c r="AX15" s="1021">
        <f>CA15+DE15</f>
        <v>140</v>
      </c>
      <c r="AY15" s="1021">
        <f>CB15+DF15</f>
        <v>130</v>
      </c>
      <c r="AZ15" s="1021">
        <f>CC15+DG15</f>
        <v>150</v>
      </c>
      <c r="BA15" s="1021">
        <f>CD15+DH15</f>
        <v>170</v>
      </c>
      <c r="BB15" s="1021">
        <f>CE15+DI15</f>
        <v>160</v>
      </c>
      <c r="BC15" s="1021">
        <f>BD15+BE15+BF15+BG15+BH15</f>
        <v>1150</v>
      </c>
      <c r="BD15" s="1021">
        <f>CG15+DK15</f>
        <v>430</v>
      </c>
      <c r="BE15" s="1021">
        <f>CH15+DL15</f>
        <v>0</v>
      </c>
      <c r="BF15" s="1021">
        <f>CI15+DM15</f>
        <v>230</v>
      </c>
      <c r="BG15" s="1021">
        <f>CJ15+DN15</f>
        <v>240</v>
      </c>
      <c r="BH15" s="1022">
        <f>CK15+DO15</f>
        <v>250</v>
      </c>
      <c r="BI15" s="1021">
        <f>BJ15+BQ15+BX15+CF15</f>
        <v>27482</v>
      </c>
      <c r="BJ15" s="1021">
        <f>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CN15+CU15+DB15+DJ15</f>
        <v>10864</v>
      </c>
      <c r="CN15" s="1021">
        <f>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IF(SUM(EM15:EN15)&gt;0,1,0)</f>
        <v>1</v>
      </c>
      <c r="EL15" s="1021">
        <f>EM15+EN15</f>
        <v>2140</v>
      </c>
      <c r="EM15" s="220">
        <f>別紙１④!B71</f>
        <v>907</v>
      </c>
      <c r="EN15" s="220">
        <f>別紙１④!E71</f>
        <v>1233</v>
      </c>
      <c r="EO15" s="220">
        <f>別紙１④!P71</f>
        <v>21400</v>
      </c>
      <c r="EP15" s="1062"/>
      <c r="EQ15" s="1021">
        <f>IF(SUM(ES15:ET15)&gt;0,1,0)</f>
        <v>0</v>
      </c>
      <c r="ER15" s="1021">
        <f>ES15+ET15</f>
        <v>0</v>
      </c>
      <c r="ES15" s="220">
        <f>別紙１④!H72</f>
        <v>0</v>
      </c>
      <c r="ET15" s="220">
        <f>別紙１④!J72</f>
        <v>0</v>
      </c>
      <c r="EU15" s="220">
        <f>別紙１④!P72</f>
        <v>0</v>
      </c>
      <c r="EV15" s="1062"/>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1055"/>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1055"/>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1055"/>
      <c r="FF15" s="1019">
        <f>IF(SUM(FH15:FI15)&gt;0,1,0)</f>
        <v>1</v>
      </c>
      <c r="FG15" s="1019">
        <f>FH15+FI15</f>
        <v>738</v>
      </c>
      <c r="FH15" s="220">
        <f>別紙１④!B80</f>
        <v>738</v>
      </c>
      <c r="FI15" s="220">
        <f>別紙１④!E80</f>
        <v>0</v>
      </c>
      <c r="FJ15" s="220">
        <f>別紙１④!S80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別紙１④!B88+別紙１④!D88+別紙１④!F88+別紙１④!I88+別紙１④!B89+別紙１④!D89+別紙１④!F89+別紙１④!I89</f>
        <v>0</v>
      </c>
      <c r="GJ15" s="220">
        <f>別紙１④!S88</f>
        <v>0</v>
      </c>
      <c r="GK15" s="1062"/>
      <c r="GL15" s="224">
        <f>COUNTIFS(別紙１④!$B$97:$F$101,"&lt;&gt;")</f>
        <v>2</v>
      </c>
      <c r="GM15" s="224">
        <f>COUNTIFS(別紙１④!$H$97:$J$101,"&lt;&gt;")</f>
        <v>0</v>
      </c>
      <c r="GN15" s="1037">
        <f>GO15+GP15</f>
        <v>0</v>
      </c>
      <c r="GO15" s="1038"/>
      <c r="GP15" s="1038"/>
      <c r="GQ15" s="1037">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1055"/>
      <c r="GX15" s="1026">
        <f>IF(GY15&gt;0,1,0)</f>
        <v>0</v>
      </c>
      <c r="GY15" s="224">
        <f>別紙１④!B110+別紙１④!D110+別紙１④!F110+別紙１④!I110</f>
        <v>0</v>
      </c>
      <c r="GZ15" s="224">
        <f>別紙１④!P110</f>
        <v>0</v>
      </c>
      <c r="HA15" s="1062"/>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1055"/>
      <c r="HE15" s="1026">
        <f>IF(HF15&gt;0,1,0)</f>
        <v>1</v>
      </c>
      <c r="HF15" s="224">
        <f>別紙１④!I110+別紙１④!K110+別紙１④!M110+別紙１④!P110</f>
        <v>5000</v>
      </c>
      <c r="HG15" s="224" t="s">
        <f>別紙１④!W110</f>
      </c>
      <c r="HH15" s="1062"/>
      <c r="HI15" s="227" t="s">
        <f>別紙１④!Z270</f>
      </c>
      <c r="HJ15" s="226" t="s">
        <f>別紙１④!Q272</f>
      </c>
      <c r="HK15" s="1055"/>
      <c r="HL15" s="230" t="str">
        <f>IF(別紙２①!G6="〇",1,"")</f>
        <v/>
      </c>
      <c r="HM15" s="230" t="str">
        <f>IF(別紙２①!G8="〇",1,"")</f>
        <v/>
      </c>
      <c r="HN15" s="1019">
        <f>DP15+EO15+EU15+FJ15+GJ15+GZ15+HG15</f>
        <v>394847</v>
      </c>
      <c r="HO15" s="1019">
        <f>DQ15+EP15+EV15+FK15+GK15+HA15+HH15</f>
        <v>0</v>
      </c>
      <c r="HP15" s="1019">
        <f>HN15-HR15</f>
        <v>194847</v>
      </c>
      <c r="HQ15" s="1020">
        <f>HP15/HN15</f>
        <v>0.493474687663829</v>
      </c>
      <c r="HR15" s="220">
        <f>別紙１④!M241</f>
        <v>200000</v>
      </c>
      <c r="HS15" s="1017"/>
      <c r="HT15" s="1019">
        <f>HN15+HS15</f>
        <v>394847</v>
      </c>
      <c r="HU15" s="1017"/>
      <c r="HV15" s="1019">
        <f>HW15+HX15+HY15+HZ15+IA15+IB15+IC15+ID15+IE15+IF15+IG15+IH15+II15+IJ15</f>
        <v>4000000</v>
      </c>
      <c r="HW15" s="1019">
        <f>別紙１④!R205</f>
        <v>300000</v>
      </c>
      <c r="HX15" s="1019">
        <f>別紙１④!R206</f>
        <v>30000</v>
      </c>
      <c r="HY15" s="1042">
        <f>別紙１④!R211</f>
        <v>1000000</v>
      </c>
      <c r="HZ15" s="1042">
        <f>別紙１④!R213</f>
        <v>800000</v>
      </c>
      <c r="IA15" s="1019">
        <f>別紙１④!R215</f>
        <v>500000</v>
      </c>
      <c r="IB15" s="1019">
        <f>別紙１④!R216</f>
        <v>500000</v>
      </c>
      <c r="IC15" s="1019">
        <f>別紙１④!R217</f>
        <v>600000</v>
      </c>
      <c r="ID15" s="1019">
        <f>別紙１④!R218</f>
        <v>30000</v>
      </c>
      <c r="IE15" s="1019">
        <f>別紙１④!R210</f>
        <v>20000</v>
      </c>
      <c r="IF15" s="1019">
        <f>別紙１④!R209</f>
        <v>100000</v>
      </c>
      <c r="IG15" s="1019">
        <f>別紙１④!R207</f>
        <v>20000</v>
      </c>
      <c r="IH15" s="1019">
        <f>別紙１④!R208</f>
        <v>100000</v>
      </c>
      <c r="II15" s="1017"/>
      <c r="IJ15" s="1017"/>
      <c r="IK15" s="1017"/>
      <c r="IL15" s="1015">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1015">
        <f>SUM(IX15:IZ15)</f>
        <v>3</v>
      </c>
      <c r="IX15" s="217">
        <f>IF(OR(別紙１④!H169="〇",別紙１④!N169="〇",別紙１④!S169="〇"),1,"")</f>
        <v>1</v>
      </c>
      <c r="IY15" s="217">
        <f>IF(OR(別紙１④!H170="〇",別紙１④!N170="〇",別紙１④!S170="〇"),1,"")</f>
        <v>1</v>
      </c>
      <c r="IZ15" s="217">
        <f>IF(別紙１④!D171&lt;&gt;"",1,"")</f>
        <v>1</v>
      </c>
      <c r="JA15" s="1015">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1015">
        <f>SUM(JM15:JP15)</f>
        <v>2</v>
      </c>
      <c r="JM15" s="217">
        <f>IF(別紙１④!B130="〇",1,"")</f>
        <v>1</v>
      </c>
      <c r="JN15" s="217">
        <f>IF(別紙１④!B131="〇",1,"")</f>
        <v>1</v>
      </c>
      <c r="JO15" s="217" t="str">
        <f>IF(別紙１④!B132="〇",1,"")</f>
        <v/>
      </c>
      <c r="JP15" s="217" t="str">
        <f>IF(別紙１④!B133="〇",1,"")</f>
        <v/>
      </c>
      <c r="JQ15" s="217" t="str">
        <f>別紙１④!D134&amp;""</f>
        <v>例)農業生産活動の継続に向けた集落機能強化
</v>
      </c>
      <c r="JR15" s="1014">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1063"/>
      <c r="KE15" s="220">
        <f>IF('別紙２②（ネットワーク化活動計画）'!B17="○",1,"")</f>
        <v>1</v>
      </c>
      <c r="KF15" s="217">
        <f>IF('別紙２②（ネットワーク化活動計画）'!B19="○",1,"")</f>
        <v>1</v>
      </c>
      <c r="KG15" s="217">
        <f>IF('別紙２②（ネットワーク化活動計画）'!B21="○",1,"")</f>
        <v>1</v>
      </c>
      <c r="KH15" s="831" t="str">
        <f>'別紙２③（ネットワーク化）'!$B$6&amp;""</f>
        <v>農林地域集落協定ネットワーク協議会</v>
      </c>
      <c r="KI15" s="220">
        <f>COUNTIFS('別紙２③（ネットワーク化）'!$B$11:$B$14,"&lt;&gt;")</f>
        <v>3</v>
      </c>
      <c r="KJ15" s="914">
        <f>'別紙２③（ネットワーク化）'!$F$15</f>
        <v>400.36</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831">
        <f>IF('別紙２③（ネットワーク化）'!$B$38="○",1,"")</f>
        <v>1</v>
      </c>
      <c r="LE15" s="831">
        <f>IF('別紙２③（ネットワーク化）'!$B$39="○",1,"")</f>
        <v>1</v>
      </c>
      <c r="LF15" s="831" t="str">
        <f>IF('別紙２③（ネットワーク化）'!$G$38="○",1,"")</f>
        <v/>
      </c>
      <c r="LG15" s="831" t="str">
        <f>IF('別紙２③（ネットワーク化）'!$G$39="○",1,"")</f>
        <v/>
      </c>
      <c r="LH15" s="220" t="str">
        <f>'別紙２③（ネットワーク化）'!J39&amp;""</f>
        <v/>
      </c>
      <c r="LI15" s="1017"/>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831">
        <f>COUNTIFS('別紙２④（統合）'!$B$11:$B$14,"&lt;&gt;")</f>
        <v>3</v>
      </c>
      <c r="LS15" s="914">
        <f>'別紙２④（統合）'!$F$15</f>
        <v>397.66</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1043"/>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none"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濱嵜 文音(HAMASAKI Mone)</cp:lastModifiedBy>
  <dcterms:created xsi:type="dcterms:W3CDTF">2023-01-27T04:19:32Z</dcterms:created>
  <dcterms:modified xsi:type="dcterms:W3CDTF">2025-04-01T02:16:53Z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